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firstSheet="1" activeTab="3"/>
  </bookViews>
  <sheets>
    <sheet name="Muži Extraliga" sheetId="1" r:id="rId1"/>
    <sheet name="Ženy I. liga" sheetId="2" r:id="rId2"/>
    <sheet name="Muži-B SKP" sheetId="3" r:id="rId3"/>
    <sheet name="Ženy-B SKP" sheetId="4" r:id="rId4"/>
    <sheet name="Junioři" sheetId="5" r:id="rId5"/>
    <sheet name="Juniorky" sheetId="6" r:id="rId6"/>
    <sheet name="Dorostenci" sheetId="7" r:id="rId7"/>
    <sheet name="Dorostenky" sheetId="8" r:id="rId8"/>
    <sheet name="Starší žáci" sheetId="9" r:id="rId9"/>
    <sheet name="Starší žákyně" sheetId="10" r:id="rId10"/>
    <sheet name="Mladší žáci" sheetId="11" r:id="rId11"/>
    <sheet name="Mladší žákyně" sheetId="12" r:id="rId12"/>
  </sheets>
  <definedNames>
    <definedName name="bodne_bonus" localSheetId="2">'Muži-B SKP'!$A$1</definedName>
    <definedName name="bodne_bonus" localSheetId="3">'Ženy-B SKP'!$A$1</definedName>
    <definedName name="bodne_bonus">'Ženy I. liga'!$A$1</definedName>
    <definedName name="bodne_celkem" localSheetId="6">'Dorostenci'!#REF!</definedName>
    <definedName name="bodne_celkem" localSheetId="7">'Dorostenky'!#REF!</definedName>
    <definedName name="bodne_celkem" localSheetId="5">'Juniorky'!#REF!</definedName>
    <definedName name="bodne_celkem" localSheetId="4">'Junioři'!#REF!</definedName>
    <definedName name="bodne_celkem" localSheetId="10">'Mladší žáci'!#REF!</definedName>
    <definedName name="bodne_celkem" localSheetId="11">'Mladší žákyně'!#REF!</definedName>
    <definedName name="bodne_celkem" localSheetId="0">'Muži Extraliga'!#REF!</definedName>
    <definedName name="bodne_celkem" localSheetId="8">'Starší žáci'!#REF!</definedName>
    <definedName name="bodne_celkem" localSheetId="9">'Starší žákyně'!#REF!</definedName>
    <definedName name="bodne_celkem">#REF!</definedName>
    <definedName name="bodne_muzi" localSheetId="6">'Dorostenci'!#REF!</definedName>
    <definedName name="bodne_muzi" localSheetId="7">'Dorostenky'!#REF!</definedName>
    <definedName name="bodne_muzi" localSheetId="5">'Juniorky'!#REF!</definedName>
    <definedName name="bodne_muzi" localSheetId="4">'Junioři'!#REF!</definedName>
    <definedName name="bodne_muzi" localSheetId="10">'Mladší žáci'!#REF!</definedName>
    <definedName name="bodne_muzi" localSheetId="11">'Mladší žákyně'!#REF!</definedName>
    <definedName name="bodne_muzi" localSheetId="0">'Muži Extraliga'!#REF!</definedName>
    <definedName name="bodne_muzi" localSheetId="8">'Starší žáci'!#REF!</definedName>
    <definedName name="bodne_muzi" localSheetId="9">'Starší žákyně'!#REF!</definedName>
    <definedName name="bodne_muzi">#REF!</definedName>
    <definedName name="bodne_zeny" localSheetId="6">#REF!</definedName>
    <definedName name="bodne_zeny" localSheetId="7">#REF!</definedName>
    <definedName name="bodne_zeny" localSheetId="5">#REF!</definedName>
    <definedName name="bodne_zeny" localSheetId="4">#REF!</definedName>
    <definedName name="bodne_zeny" localSheetId="10">#REF!</definedName>
    <definedName name="bodne_zeny" localSheetId="11">#REF!</definedName>
    <definedName name="bodne_zeny" localSheetId="0">#REF!</definedName>
    <definedName name="bodne_zeny" localSheetId="2">'Muži-B SKP'!#REF!</definedName>
    <definedName name="bodne_zeny" localSheetId="8">#REF!</definedName>
    <definedName name="bodne_zeny" localSheetId="9">#REF!</definedName>
    <definedName name="bodne_zeny" localSheetId="3">'Ženy-B SKP'!#REF!</definedName>
    <definedName name="bodne_zeny">'Ženy I. liga'!#REF!</definedName>
    <definedName name="body_muzi_celkem" localSheetId="6">'Dorostenci'!#REF!</definedName>
    <definedName name="body_muzi_celkem" localSheetId="7">'Dorostenky'!#REF!</definedName>
    <definedName name="body_muzi_celkem" localSheetId="5">'Juniorky'!#REF!</definedName>
    <definedName name="body_muzi_celkem" localSheetId="4">'Junioři'!$H$13</definedName>
    <definedName name="body_muzi_celkem" localSheetId="10">'Mladší žáci'!$G$18</definedName>
    <definedName name="body_muzi_celkem" localSheetId="11">'Mladší žákyně'!$G$46</definedName>
    <definedName name="body_muzi_celkem" localSheetId="0">'Muži Extraliga'!$F$36</definedName>
    <definedName name="body_muzi_celkem" localSheetId="8">'Starší žáci'!$H$35</definedName>
    <definedName name="body_muzi_celkem" localSheetId="9">'Starší žákyně'!#REF!</definedName>
    <definedName name="body_muzi_celkem">#REF!</definedName>
    <definedName name="body_zeny_celkem" localSheetId="6">#REF!</definedName>
    <definedName name="body_zeny_celkem" localSheetId="7">#REF!</definedName>
    <definedName name="body_zeny_celkem" localSheetId="5">#REF!</definedName>
    <definedName name="body_zeny_celkem" localSheetId="4">#REF!</definedName>
    <definedName name="body_zeny_celkem" localSheetId="10">#REF!</definedName>
    <definedName name="body_zeny_celkem" localSheetId="11">#REF!</definedName>
    <definedName name="body_zeny_celkem" localSheetId="0">#REF!</definedName>
    <definedName name="body_zeny_celkem" localSheetId="2">'Muži-B SKP'!#REF!</definedName>
    <definedName name="body_zeny_celkem" localSheetId="8">#REF!</definedName>
    <definedName name="body_zeny_celkem" localSheetId="9">#REF!</definedName>
    <definedName name="body_zeny_celkem" localSheetId="3">'Ženy-B SKP'!#REF!</definedName>
    <definedName name="body_zeny_celkem">'Ženy I. liga'!$G$41</definedName>
    <definedName name="bonus" localSheetId="6">'Dorostenci'!#REF!</definedName>
    <definedName name="bonus" localSheetId="7">'Dorostenky'!#REF!</definedName>
    <definedName name="bonus" localSheetId="5">'Juniorky'!#REF!</definedName>
    <definedName name="bonus" localSheetId="4">'Junioři'!#REF!</definedName>
    <definedName name="bonus" localSheetId="10">'Mladší žáci'!#REF!</definedName>
    <definedName name="bonus" localSheetId="11">'Mladší žákyně'!#REF!</definedName>
    <definedName name="bonus" localSheetId="0">'Muži Extraliga'!#REF!</definedName>
    <definedName name="bonus" localSheetId="8">'Starší žáci'!#REF!</definedName>
    <definedName name="bonus" localSheetId="9">'Starší žákyně'!#REF!</definedName>
    <definedName name="bonus">#REF!</definedName>
    <definedName name="bonus_muzi" localSheetId="6">'Dorostenci'!#REF!</definedName>
    <definedName name="bonus_muzi" localSheetId="7">'Dorostenky'!#REF!</definedName>
    <definedName name="bonus_muzi" localSheetId="5">'Juniorky'!#REF!</definedName>
    <definedName name="bonus_muzi" localSheetId="4">'Junioři'!#REF!</definedName>
    <definedName name="bonus_muzi" localSheetId="10">'Mladší žáci'!#REF!</definedName>
    <definedName name="bonus_muzi" localSheetId="11">'Mladší žákyně'!#REF!</definedName>
    <definedName name="bonus_muzi" localSheetId="0">'Muži Extraliga'!#REF!</definedName>
    <definedName name="bonus_muzi" localSheetId="8">'Starší žáci'!#REF!</definedName>
    <definedName name="bonus_muzi" localSheetId="9">'Starší žákyně'!#REF!</definedName>
    <definedName name="bonus_muzi">#REF!</definedName>
    <definedName name="bonus_zeny" localSheetId="6">#REF!</definedName>
    <definedName name="bonus_zeny" localSheetId="7">#REF!</definedName>
    <definedName name="bonus_zeny" localSheetId="5">#REF!</definedName>
    <definedName name="bonus_zeny" localSheetId="4">#REF!</definedName>
    <definedName name="bonus_zeny" localSheetId="10">#REF!</definedName>
    <definedName name="bonus_zeny" localSheetId="11">#REF!</definedName>
    <definedName name="bonus_zeny" localSheetId="0">#REF!</definedName>
    <definedName name="bonus_zeny" localSheetId="2">'Muži-B SKP'!#REF!</definedName>
    <definedName name="bonus_zeny" localSheetId="8">#REF!</definedName>
    <definedName name="bonus_zeny" localSheetId="9">#REF!</definedName>
    <definedName name="bonus_zeny" localSheetId="3">'Ženy-B SKP'!#REF!</definedName>
    <definedName name="bonus_zeny">'Ženy I. liga'!#REF!</definedName>
    <definedName name="bonusmuzi">#REF!</definedName>
    <definedName name="dorci">#REF!</definedName>
    <definedName name="kalorne_bonus">#REF!</definedName>
    <definedName name="kalorne_celkem">#REF!</definedName>
    <definedName name="kalorne_zeny" localSheetId="2">'Muži-B SKP'!#REF!</definedName>
    <definedName name="kalorne_zeny" localSheetId="3">'Ženy-B SKP'!#REF!</definedName>
    <definedName name="kalorne_zeny">'Ženy I. liga'!#REF!</definedName>
    <definedName name="kc_muzi_soutez" localSheetId="6">'Dorostenci'!#REF!</definedName>
    <definedName name="kc_muzi_soutez" localSheetId="7">'Dorostenky'!#REF!</definedName>
    <definedName name="kc_muzi_soutez" localSheetId="5">'Juniorky'!#REF!</definedName>
    <definedName name="kc_muzi_soutez" localSheetId="4">'Junioři'!#REF!</definedName>
    <definedName name="kc_muzi_soutez" localSheetId="10">'Mladší žáci'!#REF!</definedName>
    <definedName name="kc_muzi_soutez" localSheetId="11">'Mladší žákyně'!#REF!</definedName>
    <definedName name="kc_muzi_soutez" localSheetId="0">'Muži Extraliga'!#REF!</definedName>
    <definedName name="kc_muzi_soutez" localSheetId="8">'Starší žáci'!#REF!</definedName>
    <definedName name="kc_muzi_soutez" localSheetId="9">'Starší žákyně'!#REF!</definedName>
    <definedName name="kc_muzi_soutez">#REF!</definedName>
    <definedName name="kc_zeny_soutez" localSheetId="6">#REF!</definedName>
    <definedName name="kc_zeny_soutez" localSheetId="7">#REF!</definedName>
    <definedName name="kc_zeny_soutez" localSheetId="5">#REF!</definedName>
    <definedName name="kc_zeny_soutez" localSheetId="4">#REF!</definedName>
    <definedName name="kc_zeny_soutez" localSheetId="10">#REF!</definedName>
    <definedName name="kc_zeny_soutez" localSheetId="11">#REF!</definedName>
    <definedName name="kc_zeny_soutez" localSheetId="0">#REF!</definedName>
    <definedName name="kc_zeny_soutez" localSheetId="2">'Muži-B SKP'!#REF!</definedName>
    <definedName name="kc_zeny_soutez" localSheetId="8">#REF!</definedName>
    <definedName name="kc_zeny_soutez" localSheetId="9">#REF!</definedName>
    <definedName name="kc_zeny_soutez" localSheetId="3">'Ženy-B SKP'!#REF!</definedName>
    <definedName name="kc_zeny_soutez">'Ženy I. liga'!#REF!</definedName>
    <definedName name="muzi" localSheetId="6">'Dorostenci'!#REF!</definedName>
    <definedName name="muzi" localSheetId="7">'Dorostenky'!#REF!</definedName>
    <definedName name="muzi" localSheetId="5">'Juniorky'!#REF!</definedName>
    <definedName name="muzi" localSheetId="4">'Junioři'!#REF!</definedName>
    <definedName name="muzi" localSheetId="10">'Mladší žáci'!#REF!</definedName>
    <definedName name="muzi" localSheetId="11">'Mladší žákyně'!#REF!</definedName>
    <definedName name="muzi" localSheetId="0">'Muži Extraliga'!#REF!</definedName>
    <definedName name="muzi" localSheetId="8">'Starší žáci'!#REF!</definedName>
    <definedName name="muzi" localSheetId="9">'Starší žákyně'!#REF!</definedName>
    <definedName name="muzi">#REF!</definedName>
    <definedName name="_xlnm.Print_Titles" localSheetId="6">'Dorostenci'!$2:$2</definedName>
    <definedName name="_xlnm.Print_Titles" localSheetId="7">'Dorostenky'!$2:$2</definedName>
    <definedName name="_xlnm.Print_Titles" localSheetId="5">'Juniorky'!$2:$2</definedName>
    <definedName name="_xlnm.Print_Titles" localSheetId="4">'Junioři'!$2:$2</definedName>
    <definedName name="_xlnm.Print_Titles" localSheetId="10">'Mladší žáci'!$2:$2</definedName>
    <definedName name="_xlnm.Print_Titles" localSheetId="11">'Mladší žákyně'!$2:$2</definedName>
    <definedName name="_xlnm.Print_Titles" localSheetId="0">'Muži Extraliga'!$2:$2</definedName>
    <definedName name="_xlnm.Print_Titles" localSheetId="8">'Starší žáci'!$2:$2</definedName>
    <definedName name="_xlnm.Print_Titles" localSheetId="9">'Starší žákyně'!$2:$2</definedName>
    <definedName name="stzaci">#REF!</definedName>
    <definedName name="zaokr_muzi" localSheetId="6">'Dorostenci'!#REF!</definedName>
    <definedName name="zaokr_muzi" localSheetId="7">'Dorostenky'!#REF!</definedName>
    <definedName name="zaokr_muzi" localSheetId="5">'Juniorky'!#REF!</definedName>
    <definedName name="zaokr_muzi" localSheetId="4">'Junioři'!#REF!</definedName>
    <definedName name="zaokr_muzi" localSheetId="10">'Mladší žáci'!#REF!</definedName>
    <definedName name="zaokr_muzi" localSheetId="11">'Mladší žákyně'!#REF!</definedName>
    <definedName name="zaokr_muzi" localSheetId="0">'Muži Extraliga'!#REF!</definedName>
    <definedName name="zaokr_muzi" localSheetId="8">'Starší žáci'!#REF!</definedName>
    <definedName name="zaokr_muzi" localSheetId="9">'Starší žákyně'!#REF!</definedName>
    <definedName name="zaokr_muzi">#REF!</definedName>
    <definedName name="zaokr_zeny" localSheetId="6">#REF!</definedName>
    <definedName name="zaokr_zeny" localSheetId="7">#REF!</definedName>
    <definedName name="zaokr_zeny" localSheetId="5">#REF!</definedName>
    <definedName name="zaokr_zeny" localSheetId="4">#REF!</definedName>
    <definedName name="zaokr_zeny" localSheetId="10">#REF!</definedName>
    <definedName name="zaokr_zeny" localSheetId="11">#REF!</definedName>
    <definedName name="zaokr_zeny" localSheetId="0">#REF!</definedName>
    <definedName name="zaokr_zeny" localSheetId="2">'Muži-B SKP'!#REF!</definedName>
    <definedName name="zaokr_zeny" localSheetId="8">#REF!</definedName>
    <definedName name="zaokr_zeny" localSheetId="9">#REF!</definedName>
    <definedName name="zaokr_zeny" localSheetId="3">'Ženy-B SKP'!#REF!</definedName>
    <definedName name="zaokr_zeny">'Ženy I. liga'!#REF!</definedName>
    <definedName name="zeny" localSheetId="6">#REF!</definedName>
    <definedName name="zeny" localSheetId="7">#REF!</definedName>
    <definedName name="zeny" localSheetId="5">#REF!</definedName>
    <definedName name="zeny" localSheetId="4">#REF!</definedName>
    <definedName name="zeny" localSheetId="10">#REF!</definedName>
    <definedName name="zeny" localSheetId="11">#REF!</definedName>
    <definedName name="zeny" localSheetId="0">#REF!</definedName>
    <definedName name="zeny" localSheetId="2">'Muži-B SKP'!#REF!</definedName>
    <definedName name="zeny" localSheetId="8">#REF!</definedName>
    <definedName name="zeny" localSheetId="9">#REF!</definedName>
    <definedName name="zeny" localSheetId="3">'Ženy-B SKP'!#REF!</definedName>
    <definedName name="zeny">'Ženy I. liga'!#REF!</definedName>
  </definedNames>
  <calcPr fullCalcOnLoad="1"/>
</workbook>
</file>

<file path=xl/sharedStrings.xml><?xml version="1.0" encoding="utf-8"?>
<sst xmlns="http://schemas.openxmlformats.org/spreadsheetml/2006/main" count="834" uniqueCount="420">
  <si>
    <t>Závodník</t>
  </si>
  <si>
    <t>1.kolo</t>
  </si>
  <si>
    <t>2.kolo</t>
  </si>
  <si>
    <t>3.kolo</t>
  </si>
  <si>
    <t>Celkem bodů</t>
  </si>
  <si>
    <t>Pořadí</t>
  </si>
  <si>
    <t>15.</t>
  </si>
  <si>
    <t xml:space="preserve"> </t>
  </si>
  <si>
    <t>Kontrolní součet</t>
  </si>
  <si>
    <t>.-</t>
  </si>
  <si>
    <t>.</t>
  </si>
  <si>
    <t>Závodnice</t>
  </si>
  <si>
    <t>M Čech</t>
  </si>
  <si>
    <t>Ve výsledcích</t>
  </si>
  <si>
    <t>Krejčí Jiří, 2003</t>
  </si>
  <si>
    <t>Krejčí Ondřej, 2003</t>
  </si>
  <si>
    <t>Plašil Petr, 1999</t>
  </si>
  <si>
    <t>Jeřábek Dalibor, 1998</t>
  </si>
  <si>
    <t>Blažek Michal, 2001</t>
  </si>
  <si>
    <t>Bažantová Andrea, 1982</t>
  </si>
  <si>
    <t>Blatníková Markéta, 2005</t>
  </si>
  <si>
    <t>Hořejší Daniela, 2005</t>
  </si>
  <si>
    <t>Rykl Radoš, 1995</t>
  </si>
  <si>
    <t>Hudousková Barbora, 2005</t>
  </si>
  <si>
    <t>Strnadová Kateřina, 1984</t>
  </si>
  <si>
    <t>Kozelka Antonín, 1985</t>
  </si>
  <si>
    <t>MČR</t>
  </si>
  <si>
    <t>Jansová Denisa, 2002</t>
  </si>
  <si>
    <t>Pražáková Martina, 2002</t>
  </si>
  <si>
    <t>Zeman Michal, 2006</t>
  </si>
  <si>
    <t>Karel Jakub, 2006</t>
  </si>
  <si>
    <t>Šmídová Jana, 2006</t>
  </si>
  <si>
    <t>Novotná Nelly, 2006</t>
  </si>
  <si>
    <t>Součková Elena, 2006</t>
  </si>
  <si>
    <t>Javůrek Filip, 2006</t>
  </si>
  <si>
    <t>Pecina Adam, 2007</t>
  </si>
  <si>
    <t>Součková Jana, 2006</t>
  </si>
  <si>
    <t>Polívková Bára, 2007</t>
  </si>
  <si>
    <t>Podlešáková Monika, 2007</t>
  </si>
  <si>
    <t>Čechová Martina, 2007</t>
  </si>
  <si>
    <t>Šedá Pavlína, 2002</t>
  </si>
  <si>
    <t>A + B</t>
  </si>
  <si>
    <t>Ježek David, 2007</t>
  </si>
  <si>
    <t>Ježek Jakub, 2007</t>
  </si>
  <si>
    <t>Procházková Anna, 2005</t>
  </si>
  <si>
    <t>Havlíčková Anna, 2005</t>
  </si>
  <si>
    <t>Plašilová Eliška, 2003</t>
  </si>
  <si>
    <t xml:space="preserve">Hronovská Tereza, 2007 </t>
  </si>
  <si>
    <t>Karban Zdeněk, 2006</t>
  </si>
  <si>
    <t>Lorencová Natalie, 2007</t>
  </si>
  <si>
    <t>Koreček Martin, 2007</t>
  </si>
  <si>
    <t>Havlíčková Tereza, 2006</t>
  </si>
  <si>
    <t>Štěpánek Martin, 1997</t>
  </si>
  <si>
    <t>Černovská Adéla, 2005</t>
  </si>
  <si>
    <t>Kulička Pavel, 2009</t>
  </si>
  <si>
    <t>Arnošt Jiří, 2006</t>
  </si>
  <si>
    <t>Štefko Štěpán, 2004</t>
  </si>
  <si>
    <t>Čížková Zita, 2004</t>
  </si>
  <si>
    <t>Hlaváčková Simona, 2005 H</t>
  </si>
  <si>
    <t>Vosátka Filip, 2009</t>
  </si>
  <si>
    <t>Horská Rozálie, 2006</t>
  </si>
  <si>
    <t>Sládková Adéla, 2007</t>
  </si>
  <si>
    <t>Regentová Emily, 2006</t>
  </si>
  <si>
    <t>Krejčík Pavel, 2009</t>
  </si>
  <si>
    <t>Petrů Stanislav, 2009</t>
  </si>
  <si>
    <t>Marek Filip, 2009</t>
  </si>
  <si>
    <t>Vaňátková Nela, 2009</t>
  </si>
  <si>
    <t>Záhorská Barbora, 2009</t>
  </si>
  <si>
    <t>Vaňková Karolína, 2009</t>
  </si>
  <si>
    <t>Picková Rebeka, 2009</t>
  </si>
  <si>
    <t>Moníková Kristýna, 2009</t>
  </si>
  <si>
    <t>Velínská Lucie, 2009</t>
  </si>
  <si>
    <t>Mičánková Markéta, 2009</t>
  </si>
  <si>
    <t>Novotná Dorota, 2009</t>
  </si>
  <si>
    <t>Trenzová Barbora, 2009</t>
  </si>
  <si>
    <t>Cejnar Zdeněk, 1982</t>
  </si>
  <si>
    <t>Rejsek Matyáš, 2007</t>
  </si>
  <si>
    <t>Najmanová Marcela, 1975</t>
  </si>
  <si>
    <t>3. kolo</t>
  </si>
  <si>
    <t>Polášek Patrik, 2009</t>
  </si>
  <si>
    <t>4.kolo</t>
  </si>
  <si>
    <t>Pohlová Kučerová Štěpánka, 1987</t>
  </si>
  <si>
    <t>Hynková Veronika, 2002</t>
  </si>
  <si>
    <t>Kolářová Etiennette, 2006</t>
  </si>
  <si>
    <t>Klír Jan, 2004 H</t>
  </si>
  <si>
    <t>Matoušová Klára, 2004 H</t>
  </si>
  <si>
    <t>Douchová Kateřina, 2004 H</t>
  </si>
  <si>
    <t>Popr Miroslav, 2006 H</t>
  </si>
  <si>
    <t>Klír Štěpán, 2006 H</t>
  </si>
  <si>
    <t>Marák Daniel, 2006 H</t>
  </si>
  <si>
    <t>Kuklíková Barbora, 2006 H</t>
  </si>
  <si>
    <t>Lukášková Julie, 2006</t>
  </si>
  <si>
    <t>Červinka Václav, 1994</t>
  </si>
  <si>
    <t>Šinkovský Samuel, 2006</t>
  </si>
  <si>
    <t>Řehounková Klára, 2006</t>
  </si>
  <si>
    <t xml:space="preserve">Blažková Markéta, 2007 </t>
  </si>
  <si>
    <t xml:space="preserve">Hladíková Amálie, 2007 </t>
  </si>
  <si>
    <t xml:space="preserve">Pospíšilová Aneta, 2007 </t>
  </si>
  <si>
    <t>Balcar Lukáš, 2010</t>
  </si>
  <si>
    <t>Stoszek Adam, 2009</t>
  </si>
  <si>
    <t>Pecina Tobiáš, 2010</t>
  </si>
  <si>
    <t>Zajíc Martin, 2010</t>
  </si>
  <si>
    <t>Krejčík Daniel, 2011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</si>
  <si>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</si>
  <si>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</si>
  <si>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</si>
  <si>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</si>
  <si>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</si>
  <si>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</si>
  <si>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</si>
  <si>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</si>
  <si>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</si>
  <si>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</si>
  <si>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Malá Matylda, 2010 "B"</t>
  </si>
  <si>
    <t xml:space="preserve"> A + B</t>
  </si>
  <si>
    <t>Kónyová Aneta, 2011</t>
  </si>
  <si>
    <t>Schmidt Matěj, 2008</t>
  </si>
  <si>
    <t>Machek Václav, 2008</t>
  </si>
  <si>
    <t>Pešková Adéla, 2007</t>
  </si>
  <si>
    <t>Hroch Petr, 2004</t>
  </si>
  <si>
    <t>Hanušová Kateřina, 2010</t>
  </si>
  <si>
    <t>Igaz Adam, 2002 H, C</t>
  </si>
  <si>
    <t>Kučírková Anna, 2007</t>
  </si>
  <si>
    <t>Balcar Štěpán, 2007</t>
  </si>
  <si>
    <t>Šmíd Petr, 2006</t>
  </si>
  <si>
    <t>4. kolo</t>
  </si>
  <si>
    <t>Baráž o  II.ligu</t>
  </si>
  <si>
    <t>Vondrušková Anita, 2007</t>
  </si>
  <si>
    <t>Blažková Markéta, 2006</t>
  </si>
  <si>
    <t>Hošková Kristýna, 2009</t>
  </si>
  <si>
    <t xml:space="preserve">Vaňková Julie, 2005 </t>
  </si>
  <si>
    <t>M ČR</t>
  </si>
  <si>
    <t xml:space="preserve">Gabrielová Vanesa, 2010  </t>
  </si>
  <si>
    <t xml:space="preserve">Havlíčková Tereza, 2011  </t>
  </si>
  <si>
    <t xml:space="preserve">Mergancová Žofie, 2011  </t>
  </si>
  <si>
    <t xml:space="preserve">Sýkorová  Julie, 2009  </t>
  </si>
  <si>
    <t xml:space="preserve">Trampotová Barbora, 2011  </t>
  </si>
  <si>
    <t xml:space="preserve">Zasadilová Tereza, 2009  </t>
  </si>
  <si>
    <t xml:space="preserve">Kučírková Anna, 2007  </t>
  </si>
  <si>
    <t xml:space="preserve">Vilímek Vítek, 2011  </t>
  </si>
  <si>
    <t>Bystrianský Tomáš, 2009</t>
  </si>
  <si>
    <t>Řehák Oliver, 2009</t>
  </si>
  <si>
    <t>Podlešák Martin, 2009</t>
  </si>
  <si>
    <t>Šindlerová Magdaléna, 2009</t>
  </si>
  <si>
    <t>Bodování: 13, 11, … 1</t>
  </si>
  <si>
    <t>Coufalová Johana, 2002</t>
  </si>
  <si>
    <t>Carrillo Kristian, 2009</t>
  </si>
  <si>
    <t>9.</t>
  </si>
  <si>
    <t>12.</t>
  </si>
  <si>
    <t>13.</t>
  </si>
  <si>
    <t>14.</t>
  </si>
  <si>
    <t>22.</t>
  </si>
  <si>
    <t>24.</t>
  </si>
  <si>
    <t>Sitta Hugo, 2011</t>
  </si>
  <si>
    <t>Halouzka Jan, 2011</t>
  </si>
  <si>
    <t>Hynek Matěj, 2011</t>
  </si>
  <si>
    <t>Feuermann Ben, 2011</t>
  </si>
  <si>
    <t>Salavec Patrik, 2011</t>
  </si>
  <si>
    <t>1.kolo sk. A</t>
  </si>
  <si>
    <t>1.kolo sk.A</t>
  </si>
  <si>
    <t>Víchová Amelie, 2011</t>
  </si>
  <si>
    <t>Ornstová Barbora, 2012</t>
  </si>
  <si>
    <t>Jahelková Hana, 2011</t>
  </si>
  <si>
    <t>Malá Anna, 2011 "B"</t>
  </si>
  <si>
    <t>Zokić Andrea, 2011</t>
  </si>
  <si>
    <t>Voborová Tereza, 2011 "B"</t>
  </si>
  <si>
    <t>Brinkmanová Nela, 2011</t>
  </si>
  <si>
    <t>16.</t>
  </si>
  <si>
    <t>17.</t>
  </si>
  <si>
    <t>21.</t>
  </si>
  <si>
    <t>Čerevko Tichon, 2005</t>
  </si>
  <si>
    <t>Šulc Adam, 2007</t>
  </si>
  <si>
    <t>Stránský Jakub, 2007 H</t>
  </si>
  <si>
    <t>Pražák Michal, 2007 H</t>
  </si>
  <si>
    <t>18.</t>
  </si>
  <si>
    <t>Černovská Barbora, 2008</t>
  </si>
  <si>
    <r>
      <t xml:space="preserve">Bláhová Tereza, </t>
    </r>
    <r>
      <rPr>
        <b/>
        <sz val="10"/>
        <rFont val="Calibri"/>
        <family val="2"/>
      </rPr>
      <t>2007</t>
    </r>
  </si>
  <si>
    <t>Vaňková Julie, 2005</t>
  </si>
  <si>
    <t>Nováková Valerie, 2007 H</t>
  </si>
  <si>
    <t>Fučíková Nela, 2007 H</t>
  </si>
  <si>
    <t>Pokorná Veronika, 2007 H</t>
  </si>
  <si>
    <t>Mašek Miroslav, 2000</t>
  </si>
  <si>
    <t>Vilímek Pavel, 1985</t>
  </si>
  <si>
    <t>Petružálek Jan, 1988</t>
  </si>
  <si>
    <t>Vašata Zbyněk, 1970</t>
  </si>
  <si>
    <t>Šolc Jakub, 2003</t>
  </si>
  <si>
    <t>Franková Viktorie, 2007 H</t>
  </si>
  <si>
    <t>Maršonová Anežka, 2007 H</t>
  </si>
  <si>
    <t>Petrová Natálie, 2007 H</t>
  </si>
  <si>
    <t>Bláhová Tereza, 2007</t>
  </si>
  <si>
    <t>Čížková Alžběta, 1998</t>
  </si>
  <si>
    <t>Němcová Jana, 2007 H</t>
  </si>
  <si>
    <t>Pospíšilová Aneta, 2007</t>
  </si>
  <si>
    <t>Krmašová Kateřina, 2008</t>
  </si>
  <si>
    <t>Dohnalová Blanka, 2007 H</t>
  </si>
  <si>
    <t>MS</t>
  </si>
  <si>
    <t>Svatoňová Tereza, 2007</t>
  </si>
  <si>
    <t>Svatoňová Veronika, 2007</t>
  </si>
  <si>
    <t>Šantavý Jakub, 2004</t>
  </si>
  <si>
    <t>Bahník Marek, 1999</t>
  </si>
  <si>
    <t>Danáč Daniel, 2000 H C</t>
  </si>
  <si>
    <t>Cabal Jiří, 1987</t>
  </si>
  <si>
    <t>Desenský Michal, 1993</t>
  </si>
  <si>
    <t>Šik Patrik, 2011</t>
  </si>
  <si>
    <t>Vorlíčková Tereza, 2011</t>
  </si>
  <si>
    <t>29.</t>
  </si>
  <si>
    <t>Čečka Matěj, 2009</t>
  </si>
  <si>
    <t>Kastner Jakub, 2009</t>
  </si>
  <si>
    <t>Drahokoupil Josef, 2009</t>
  </si>
  <si>
    <t>26.</t>
  </si>
  <si>
    <t>Pavlíková Ella, 2009</t>
  </si>
  <si>
    <t>Svatošová Tereza, 2007</t>
  </si>
  <si>
    <t>Svatošová Veronika, 2007</t>
  </si>
  <si>
    <t>Bělík Jakub, 2002</t>
  </si>
  <si>
    <t>23.</t>
  </si>
  <si>
    <t>Hronovská Tereza, 2007</t>
  </si>
  <si>
    <r>
      <rPr>
        <b/>
        <sz val="10"/>
        <rFont val="Calibri"/>
        <family val="2"/>
      </rPr>
      <t>Pořadí</t>
    </r>
    <r>
      <rPr>
        <sz val="7"/>
        <rFont val="Calibri"/>
        <family val="2"/>
      </rPr>
      <t xml:space="preserve"> (po 4.kole)</t>
    </r>
  </si>
  <si>
    <t>Švenda Natalja, 2002 C</t>
  </si>
  <si>
    <t>30.</t>
  </si>
  <si>
    <t>Cik Lukas, 2002 H C</t>
  </si>
  <si>
    <t>Kijanović Aleksa, 1997</t>
  </si>
  <si>
    <t>x</t>
  </si>
  <si>
    <r>
      <t xml:space="preserve">M Čech </t>
    </r>
    <r>
      <rPr>
        <b/>
        <sz val="6"/>
        <rFont val="Calibri"/>
        <family val="2"/>
      </rPr>
      <t xml:space="preserve"> (body 13,11…)</t>
    </r>
  </si>
  <si>
    <t>Dariusová Kateřina, 2007</t>
  </si>
  <si>
    <t>Štěpán Pavel, 1992</t>
  </si>
  <si>
    <t>Finále KP</t>
  </si>
  <si>
    <t>Karlíková Nikol, 2011</t>
  </si>
  <si>
    <r>
      <t xml:space="preserve">MČR     </t>
    </r>
    <r>
      <rPr>
        <b/>
        <sz val="8"/>
        <rFont val="Calibri"/>
        <family val="2"/>
      </rPr>
      <t xml:space="preserve"> </t>
    </r>
    <r>
      <rPr>
        <b/>
        <sz val="6"/>
        <rFont val="Calibri"/>
        <family val="2"/>
      </rPr>
      <t>(body 13,11…)</t>
    </r>
  </si>
  <si>
    <t>Kulička Pavel, 2008</t>
  </si>
  <si>
    <t>Novotná Tereza, 2000</t>
  </si>
  <si>
    <t>Gruberová Tereza, 2007</t>
  </si>
  <si>
    <t>Baráž bodování 13,11…1</t>
  </si>
  <si>
    <t>Pavlík Mojmír, 2004</t>
  </si>
  <si>
    <t>Šnejdr Filip, 1995</t>
  </si>
  <si>
    <t>Extraliga mužů - ročník  2024</t>
  </si>
  <si>
    <t>Sezóna 2024 - SKP HK+PU mužů - TJ Sokol Hradec Králové B</t>
  </si>
  <si>
    <t>Sezóna 2024 - SKP HK+PU žen - TJ Sokol Hradec Králové B</t>
  </si>
  <si>
    <t>Soutěž družstev juniorů - ročník  2024 (SKP HK+PU)</t>
  </si>
  <si>
    <t>Soutěž družstev juniorek - ročník  2024 (SKP HK+PU)</t>
  </si>
  <si>
    <r>
      <t xml:space="preserve">Hlaváčková Simona, 2005 </t>
    </r>
    <r>
      <rPr>
        <b/>
        <i/>
        <sz val="10"/>
        <rFont val="Calibri"/>
        <family val="2"/>
      </rPr>
      <t>H</t>
    </r>
  </si>
  <si>
    <r>
      <t xml:space="preserve">Síbrová Barbora, 2005 </t>
    </r>
    <r>
      <rPr>
        <b/>
        <i/>
        <sz val="10"/>
        <rFont val="Calibri"/>
        <family val="2"/>
      </rPr>
      <t>H</t>
    </r>
  </si>
  <si>
    <t xml:space="preserve">Soutěž družstev dorostenců (HK+PU) - ročník  2024 </t>
  </si>
  <si>
    <t xml:space="preserve">Soutěž družstev dorostenek (HK+PU) - ročník  2024 </t>
  </si>
  <si>
    <t>Soutěž družstev starších žáků - ročník  2024</t>
  </si>
  <si>
    <t>Soutěž družstev starších žákyň - ročník  2024</t>
  </si>
  <si>
    <t xml:space="preserve">Havlíčková Tereza, 2011 </t>
  </si>
  <si>
    <t xml:space="preserve">Raichová Kristýna, 2010 </t>
  </si>
  <si>
    <t>Sopková Laura, 2010"</t>
  </si>
  <si>
    <t xml:space="preserve">Trampotová Barbora, 2011 </t>
  </si>
  <si>
    <t>Zemanová Barbora, 2009</t>
  </si>
  <si>
    <t>Zokić Andrea, 2010</t>
  </si>
  <si>
    <t>Krajský přebor družstev mladších žáků - ročník  2024</t>
  </si>
  <si>
    <t>Krajský přebor družstev mladších žákyň - ročník  2024</t>
  </si>
  <si>
    <t xml:space="preserve">Horká Anna, 2011 </t>
  </si>
  <si>
    <t>Křoustková  Eliška, 2012</t>
  </si>
  <si>
    <t>Kuntová Ema, 2011</t>
  </si>
  <si>
    <t>Miro Emily, 2011</t>
  </si>
  <si>
    <t>Nádvorníková Barbora, 2011</t>
  </si>
  <si>
    <t>Ondráčková Eliška, 2011</t>
  </si>
  <si>
    <t xml:space="preserve">Rolko Nora, 2011 </t>
  </si>
  <si>
    <t>Walter Václav, 2012</t>
  </si>
  <si>
    <t>Kánský Šimon, 2012</t>
  </si>
  <si>
    <t>Fryš Jindřich, 2012</t>
  </si>
  <si>
    <t>Pražák Tomáš, 2012</t>
  </si>
  <si>
    <t>Růžička František, 2012</t>
  </si>
  <si>
    <t>Procházková Hana, 2012</t>
  </si>
  <si>
    <t>Kaplanová Anita, 2011</t>
  </si>
  <si>
    <t>Ballonová Monika, 2011</t>
  </si>
  <si>
    <t>Maivaldová Nikola, 2012</t>
  </si>
  <si>
    <t>Vojtová Julie, 2011</t>
  </si>
  <si>
    <t>Vrchotová Vanda, 2011</t>
  </si>
  <si>
    <t>Tesařová Natálie, 2011</t>
  </si>
  <si>
    <t xml:space="preserve">Dvořáková Nicol, 2011 </t>
  </si>
  <si>
    <t>Dovcová Anna, 2011</t>
  </si>
  <si>
    <t>Horáková Šárka, 2012 "B"</t>
  </si>
  <si>
    <t>Korbelová Tereza, 2012 "B"</t>
  </si>
  <si>
    <t>Špičanová Kristýna, 2012 "B"</t>
  </si>
  <si>
    <t>Mejstříková Rozálie,  2012 "B"</t>
  </si>
  <si>
    <t>Čermáková Anna, 2012 "B"</t>
  </si>
  <si>
    <t>Chmelová Denisa, 2012 "B"</t>
  </si>
  <si>
    <t>Hudcová Olga, 2012 "B"</t>
  </si>
  <si>
    <t>Klubíčková Adéla, 2012 "B"</t>
  </si>
  <si>
    <t>Štefková Alice, 2012 "B"</t>
  </si>
  <si>
    <t>Mertová Eliška, 2012 "B"</t>
  </si>
  <si>
    <t>Vejrová Zuzana, 2012 "B"</t>
  </si>
  <si>
    <t>Čiperová Karolína, 2012 "B"</t>
  </si>
  <si>
    <t>Wolfová Aneta, 2012 "B"</t>
  </si>
  <si>
    <t>Holušková Ema, 2012"B"</t>
  </si>
  <si>
    <t>Drozdíková Zuzana, 2009 H</t>
  </si>
  <si>
    <t>Hocke Barbora, 2009 H</t>
  </si>
  <si>
    <t>Pižlová Pavlína, 2010</t>
  </si>
  <si>
    <t>Vlnasová Aneta, 2010</t>
  </si>
  <si>
    <t>Kocourková Aneta, 2009</t>
  </si>
  <si>
    <t>Kučerová Jana, 2010</t>
  </si>
  <si>
    <t>Ballonová Monika, 2011 "B"</t>
  </si>
  <si>
    <t>Čechová Monika, 2009 "B"</t>
  </si>
  <si>
    <t>Jahelková Hana, 2011 "B"</t>
  </si>
  <si>
    <t>Kónyová Aneta, 2011 "B"</t>
  </si>
  <si>
    <t xml:space="preserve">Kubcová Valentina, 2010 "B" </t>
  </si>
  <si>
    <t>Mejstříková Amálie, 2010 "B"</t>
  </si>
  <si>
    <t>Pospíšilová Markéta, 2009 "B"</t>
  </si>
  <si>
    <t>Pražáková Dominika, 2010 "B"</t>
  </si>
  <si>
    <t>Špačková Tereza, 2009 "B"</t>
  </si>
  <si>
    <t>Tekir Eda Nur, 2010 "B"</t>
  </si>
  <si>
    <t>Valentová Denisa Viktorie, 2010 "B"</t>
  </si>
  <si>
    <t>Vorlíčková Tereza, 2011 "B"</t>
  </si>
  <si>
    <t>Zavadilová Barbora, 2009 "B"</t>
  </si>
  <si>
    <t>Weisser Marek, 2009 H</t>
  </si>
  <si>
    <t>Moupic Martin, 2009</t>
  </si>
  <si>
    <t>Štokr Jan, 2010</t>
  </si>
  <si>
    <t>Ponce Julian Augustin, 2010</t>
  </si>
  <si>
    <t>Zirnsák Tadeáš, 2010</t>
  </si>
  <si>
    <t>Szalay Oliver, 2010</t>
  </si>
  <si>
    <t>Hofman Jakub, 2010</t>
  </si>
  <si>
    <t>Tesař Vítek, 2010</t>
  </si>
  <si>
    <t>Marek Karel, 2010</t>
  </si>
  <si>
    <t>Pleskot Jakub, 2010</t>
  </si>
  <si>
    <t>Hanus Daniel, 2010</t>
  </si>
  <si>
    <t>19.</t>
  </si>
  <si>
    <t>20.-21.</t>
  </si>
  <si>
    <t>Černý Ondřej, 2009 H</t>
  </si>
  <si>
    <t>Sezóna 2024 - I.liga žen sk. B - TJ Sokol Hradec Králové</t>
  </si>
  <si>
    <t>Výsledky ke dni: 02.05.2024</t>
  </si>
  <si>
    <t>4.-5.</t>
  </si>
  <si>
    <t>14.-15.</t>
  </si>
  <si>
    <t>20.</t>
  </si>
  <si>
    <t>25.-26.</t>
  </si>
  <si>
    <t>27.-28.</t>
  </si>
  <si>
    <t>31.</t>
  </si>
  <si>
    <t>32.</t>
  </si>
  <si>
    <t>33.-36.</t>
  </si>
  <si>
    <t>Balák Jan, 2012</t>
  </si>
  <si>
    <t>Janeček Josef, 2012</t>
  </si>
  <si>
    <t>2.-3.</t>
  </si>
  <si>
    <t>Němec Robert, 2006 H</t>
  </si>
  <si>
    <t>Ke dni: 04.05.2024</t>
  </si>
  <si>
    <t>7.-8.</t>
  </si>
  <si>
    <t>Hocke Barbora, 2009</t>
  </si>
  <si>
    <t>Hojsáková Tereza, 2006 H</t>
  </si>
  <si>
    <t>Pávková Irena, 2006</t>
  </si>
  <si>
    <t>Horáková Anežka, 2006</t>
  </si>
  <si>
    <t>Výsledky ke dni: 04.05.2024</t>
  </si>
  <si>
    <t>13.-14.</t>
  </si>
  <si>
    <t>15.-16.</t>
  </si>
  <si>
    <t>Zavadilová Barbora, 2009</t>
  </si>
  <si>
    <t>Suldovský Šimon, 2008 H</t>
  </si>
  <si>
    <t>Rybáček Tomáš, 2008</t>
  </si>
  <si>
    <t>Lánský Jakub, 2008</t>
  </si>
  <si>
    <t>Vacek Jiří, 2008 H</t>
  </si>
  <si>
    <t>Čížek Petr, 2008</t>
  </si>
  <si>
    <t>Došek Jindřich, 2008</t>
  </si>
  <si>
    <t>Přibyl Štěpán, 2008</t>
  </si>
  <si>
    <t>3.-4.</t>
  </si>
  <si>
    <t>Kloutvorová Ema, 2008</t>
  </si>
  <si>
    <t>Perun Kristýna, 2008</t>
  </si>
  <si>
    <t>Bořková Nela, 2008</t>
  </si>
  <si>
    <t>Fílová Justýna, 2007 H</t>
  </si>
  <si>
    <t>Lipská Eliška, 2008 H</t>
  </si>
  <si>
    <t>Křoustková Nela, 2008</t>
  </si>
  <si>
    <t>Orlíková Kristýna, 2007</t>
  </si>
  <si>
    <t>Vejsová Nella, 2008</t>
  </si>
  <si>
    <t>Svobodová Jasmina, 2008</t>
  </si>
  <si>
    <t>Filipová Kristýna, 2008</t>
  </si>
  <si>
    <t>13.-15.</t>
  </si>
  <si>
    <t>21.-22.</t>
  </si>
  <si>
    <t>9.-11.</t>
  </si>
  <si>
    <t>Tejklová Tereza, 2009</t>
  </si>
  <si>
    <t>Výsledky ke dni: 08.05.2024</t>
  </si>
  <si>
    <t>Maivaldová Nikola, 2012 "B"</t>
  </si>
  <si>
    <t>Vyleťalová Anna, 2010 "B"</t>
  </si>
  <si>
    <t>Šrotová Emma, 2010</t>
  </si>
  <si>
    <t>Bergerová Michaela, 2010 "B"</t>
  </si>
  <si>
    <t>Pivoňková Valentýna, 2009 "B"</t>
  </si>
  <si>
    <t>14.-16.</t>
  </si>
  <si>
    <t>22.-23.</t>
  </si>
  <si>
    <t>30.-31.</t>
  </si>
  <si>
    <t>33.</t>
  </si>
  <si>
    <t>34.</t>
  </si>
  <si>
    <t>35.</t>
  </si>
  <si>
    <t>36.-42.</t>
  </si>
  <si>
    <t>Šulc Samuel, 2009</t>
  </si>
  <si>
    <t>Vinopal Jakub, 2010</t>
  </si>
  <si>
    <t>Raim Ladislav, 2009</t>
  </si>
  <si>
    <t>Výsledky ke dni:08.05.2024</t>
  </si>
  <si>
    <t>18.-19.</t>
  </si>
  <si>
    <t>24.-25.</t>
  </si>
  <si>
    <t>Holubcová Jana, 2000</t>
  </si>
  <si>
    <t>Šarounová Markéta, 2004</t>
  </si>
  <si>
    <t>Svěcená Lucie, 2008</t>
  </si>
  <si>
    <t>Prokešová Johana, 2009 H</t>
  </si>
  <si>
    <t>Lorenčíková Adéla, 2000</t>
  </si>
  <si>
    <t>Hanáková Tereza, 2004</t>
  </si>
  <si>
    <t>Ke dni: 11.05.2024</t>
  </si>
  <si>
    <t>11.-12.</t>
  </si>
  <si>
    <t>17.-18.</t>
  </si>
  <si>
    <t>Holý David, 1998 H</t>
  </si>
  <si>
    <t>Kolomazník Jonáš, 2003 H</t>
  </si>
  <si>
    <t>Federič Filip, 2004 H</t>
  </si>
  <si>
    <t>Janeček Jiří, 2001 H</t>
  </si>
  <si>
    <t>Jarolímek David, 2006</t>
  </si>
  <si>
    <t>Malý Adam, 2004 H</t>
  </si>
  <si>
    <t>Vebr Dominik, 2003 H</t>
  </si>
  <si>
    <t>Novák Josef, 1997 H</t>
  </si>
  <si>
    <t>Ke dni: 12.05.2024</t>
  </si>
  <si>
    <t xml:space="preserve">Cabal Jiří, 1987 </t>
  </si>
  <si>
    <t>Hájek Vojtěch, 1998</t>
  </si>
  <si>
    <t>Červinko Václav, 1994</t>
  </si>
  <si>
    <t>Balcar Tomáš, 1979</t>
  </si>
  <si>
    <t>Šesták Vít, 2007 H</t>
  </si>
  <si>
    <t>Blatník Filip, 2000</t>
  </si>
  <si>
    <t>10.-11.</t>
  </si>
  <si>
    <t>23.-24.</t>
  </si>
  <si>
    <t>Vosáhlo Vít, 2000</t>
  </si>
  <si>
    <t>Melnychenko Maksym, 2003</t>
  </si>
  <si>
    <t>Krejcar Václav, 1997</t>
  </si>
  <si>
    <t>Síbrová Barbora, 2005 H</t>
  </si>
  <si>
    <t>Hlaváčková Michaela, 2008 H</t>
  </si>
  <si>
    <t>Křenková Anežka, 2008 H</t>
  </si>
  <si>
    <t>Karbanová Tereza, 2007 H</t>
  </si>
  <si>
    <t>SKP bodování 11, 9, …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</si>
</sst>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"/>
    <numFmt numFmtId="168" formatCode="_-* #,##0&quot; Kč&quot;_-;\-* #,##0&quot; Kč&quot;_-;_-* &quot;- Kč&quot;_-;_-@_-"/>
    <numFmt numFmtId="169" formatCode="0.0000"/>
    <numFmt numFmtId="170" formatCode="[$-405]dddd\ d\.\ mmmm\ yyyy"/>
    <numFmt numFmtId="171" formatCode="#,##0.0"/>
    <numFmt numFmtId="172" formatCode="0.0%"/>
  </numFmts>
  <fonts count="65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6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Narrow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sz val="10.5"/>
      <name val="Calibri"/>
      <family val="2"/>
    </font>
    <font>
      <b/>
      <sz val="10"/>
      <color indexed="10"/>
      <name val="Arial Narrow"/>
      <family val="2"/>
    </font>
    <font>
      <b/>
      <sz val="10.5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Narrow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Narrow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 Narrow"/>
      <family val="2"/>
    </font>
    <font>
      <sz val="10"/>
      <color rgb="FFFF0000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/>
    </xf>
    <xf numFmtId="0" fontId="32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33" fillId="0" borderId="0" xfId="0" applyFont="1" applyAlignment="1">
      <alignment/>
    </xf>
    <xf numFmtId="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166" fontId="33" fillId="0" borderId="0" xfId="0" applyNumberFormat="1" applyFont="1" applyAlignment="1">
      <alignment/>
    </xf>
    <xf numFmtId="0" fontId="34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2" fontId="33" fillId="0" borderId="0" xfId="0" applyNumberFormat="1" applyFont="1" applyAlignment="1">
      <alignment/>
    </xf>
    <xf numFmtId="2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9" fontId="61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33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" fontId="7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/>
    </xf>
    <xf numFmtId="4" fontId="3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62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12" fillId="0" borderId="0" xfId="0" applyFont="1" applyAlignment="1">
      <alignment/>
    </xf>
    <xf numFmtId="4" fontId="6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6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4" fontId="61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2" fontId="7" fillId="0" borderId="0" xfId="0" applyNumberFormat="1" applyFont="1" applyFill="1" applyAlignment="1">
      <alignment horizontal="right"/>
    </xf>
    <xf numFmtId="2" fontId="61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61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wrapText="1"/>
    </xf>
    <xf numFmtId="0" fontId="12" fillId="0" borderId="0" xfId="0" applyFont="1" applyAlignment="1">
      <alignment/>
    </xf>
    <xf numFmtId="2" fontId="61" fillId="0" borderId="0" xfId="0" applyNumberFormat="1" applyFont="1" applyFill="1" applyAlignment="1">
      <alignment/>
    </xf>
    <xf numFmtId="2" fontId="61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2" fontId="61" fillId="0" borderId="0" xfId="0" applyNumberFormat="1" applyFont="1" applyFill="1" applyAlignment="1">
      <alignment/>
    </xf>
    <xf numFmtId="2" fontId="61" fillId="0" borderId="0" xfId="0" applyNumberFormat="1" applyFont="1" applyAlignment="1">
      <alignment/>
    </xf>
    <xf numFmtId="0" fontId="6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" fontId="7" fillId="0" borderId="0" xfId="0" applyNumberFormat="1" applyFont="1" applyFill="1" applyAlignment="1">
      <alignment vertical="center"/>
    </xf>
    <xf numFmtId="4" fontId="61" fillId="0" borderId="0" xfId="0" applyNumberFormat="1" applyFont="1" applyFill="1" applyAlignment="1">
      <alignment horizontal="right"/>
    </xf>
    <xf numFmtId="2" fontId="61" fillId="0" borderId="0" xfId="0" applyNumberFormat="1" applyFont="1" applyAlignment="1">
      <alignment horizontal="right"/>
    </xf>
    <xf numFmtId="167" fontId="7" fillId="0" borderId="0" xfId="0" applyNumberFormat="1" applyFont="1" applyFill="1" applyAlignment="1">
      <alignment horizontal="center"/>
    </xf>
    <xf numFmtId="4" fontId="40" fillId="0" borderId="0" xfId="0" applyNumberFormat="1" applyFont="1" applyFill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67" fontId="62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8">
      <selection activeCell="C31" sqref="C31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6" width="9.33203125" style="1" customWidth="1"/>
    <col min="7" max="7" width="10" style="2" customWidth="1"/>
    <col min="8" max="16384" width="9.33203125" style="1" customWidth="1"/>
  </cols>
  <sheetData>
    <row r="1" ht="12.75">
      <c r="A1" s="3" t="s">
        <v>234</v>
      </c>
    </row>
    <row r="2" spans="1:7" ht="24" customHeight="1">
      <c r="A2" s="4"/>
      <c r="B2" s="4" t="s">
        <v>0</v>
      </c>
      <c r="C2" s="4" t="s">
        <v>1</v>
      </c>
      <c r="D2" s="4" t="s">
        <v>2</v>
      </c>
      <c r="E2" s="98" t="s">
        <v>131</v>
      </c>
      <c r="F2" s="5" t="s">
        <v>4</v>
      </c>
      <c r="G2" s="5" t="s">
        <v>5</v>
      </c>
    </row>
    <row r="3" spans="1:7" ht="12.75">
      <c r="A3" s="3"/>
      <c r="B3" s="3" t="s">
        <v>199</v>
      </c>
      <c r="C3" s="84">
        <v>11</v>
      </c>
      <c r="D3" s="102"/>
      <c r="E3" s="83"/>
      <c r="F3" s="8">
        <f aca="true" t="shared" si="0" ref="F3:F36">SUM(C3:E3)</f>
        <v>11</v>
      </c>
      <c r="G3" s="26" t="s">
        <v>109</v>
      </c>
    </row>
    <row r="4" spans="1:7" ht="12.75">
      <c r="A4" s="3"/>
      <c r="B4" s="3" t="s">
        <v>123</v>
      </c>
      <c r="C4" s="84">
        <f>6+2.25</f>
        <v>8.25</v>
      </c>
      <c r="D4" s="83"/>
      <c r="E4" s="83"/>
      <c r="F4" s="8">
        <f t="shared" si="0"/>
        <v>8.25</v>
      </c>
      <c r="G4" s="26" t="s">
        <v>148</v>
      </c>
    </row>
    <row r="5" spans="1:7" ht="12.75">
      <c r="A5" s="3"/>
      <c r="B5" s="3" t="s">
        <v>18</v>
      </c>
      <c r="C5" s="84">
        <f>7+2.5+2.25</f>
        <v>11.75</v>
      </c>
      <c r="D5" s="83"/>
      <c r="E5" s="83"/>
      <c r="F5" s="8">
        <f t="shared" si="0"/>
        <v>11.75</v>
      </c>
      <c r="G5" s="26" t="s">
        <v>107</v>
      </c>
    </row>
    <row r="6" spans="2:7" ht="12.75">
      <c r="B6" s="1" t="s">
        <v>201</v>
      </c>
      <c r="C6" s="84"/>
      <c r="D6" s="83"/>
      <c r="E6" s="83"/>
      <c r="F6" s="8">
        <f t="shared" si="0"/>
        <v>0</v>
      </c>
      <c r="G6" s="26"/>
    </row>
    <row r="7" spans="2:7" ht="12.75">
      <c r="B7" s="1" t="s">
        <v>75</v>
      </c>
      <c r="C7" s="84"/>
      <c r="D7" s="83"/>
      <c r="E7" s="83"/>
      <c r="F7" s="8">
        <f t="shared" si="0"/>
        <v>0</v>
      </c>
      <c r="G7" s="26"/>
    </row>
    <row r="8" spans="2:7" ht="12.75">
      <c r="B8" s="11" t="s">
        <v>219</v>
      </c>
      <c r="C8" s="84"/>
      <c r="D8" s="83"/>
      <c r="E8" s="102"/>
      <c r="F8" s="8">
        <f t="shared" si="0"/>
        <v>0</v>
      </c>
      <c r="G8" s="26"/>
    </row>
    <row r="9" spans="2:7" ht="12.75">
      <c r="B9" s="1" t="s">
        <v>92</v>
      </c>
      <c r="C9" s="84"/>
      <c r="D9" s="83"/>
      <c r="E9" s="83"/>
      <c r="F9" s="8">
        <f t="shared" si="0"/>
        <v>0</v>
      </c>
      <c r="G9" s="26"/>
    </row>
    <row r="10" spans="2:7" ht="12.75">
      <c r="B10" s="11" t="s">
        <v>200</v>
      </c>
      <c r="C10" s="84"/>
      <c r="D10" s="83"/>
      <c r="E10" s="83"/>
      <c r="F10" s="8">
        <f t="shared" si="0"/>
        <v>0</v>
      </c>
      <c r="G10" s="26"/>
    </row>
    <row r="11" spans="2:7" ht="12.75">
      <c r="B11" s="1" t="s">
        <v>202</v>
      </c>
      <c r="C11" s="84"/>
      <c r="D11" s="83"/>
      <c r="E11" s="103"/>
      <c r="F11" s="8">
        <f t="shared" si="0"/>
        <v>0</v>
      </c>
      <c r="G11" s="26"/>
    </row>
    <row r="12" spans="2:7" ht="12.75">
      <c r="B12" s="116" t="s">
        <v>397</v>
      </c>
      <c r="C12" s="84">
        <f>7+2.5</f>
        <v>9.5</v>
      </c>
      <c r="D12" s="83"/>
      <c r="E12" s="83"/>
      <c r="F12" s="8">
        <f t="shared" si="0"/>
        <v>9.5</v>
      </c>
      <c r="G12" s="26" t="s">
        <v>147</v>
      </c>
    </row>
    <row r="13" spans="2:7" ht="12.75">
      <c r="B13" s="116" t="s">
        <v>395</v>
      </c>
      <c r="C13" s="84">
        <v>12</v>
      </c>
      <c r="D13" s="83"/>
      <c r="E13" s="83"/>
      <c r="F13" s="8">
        <f t="shared" si="0"/>
        <v>12</v>
      </c>
      <c r="G13" s="26" t="s">
        <v>106</v>
      </c>
    </row>
    <row r="14" spans="2:7" ht="12.75">
      <c r="B14" s="3" t="s">
        <v>119</v>
      </c>
      <c r="C14" s="117">
        <f>11+2.5</f>
        <v>13.5</v>
      </c>
      <c r="D14" s="83"/>
      <c r="E14" s="83"/>
      <c r="F14" s="8">
        <f t="shared" si="0"/>
        <v>13.5</v>
      </c>
      <c r="G14" s="27" t="s">
        <v>104</v>
      </c>
    </row>
    <row r="15" spans="2:7" ht="12.75">
      <c r="B15" s="116" t="s">
        <v>121</v>
      </c>
      <c r="C15" s="84">
        <f>5+2.5</f>
        <v>7.5</v>
      </c>
      <c r="D15" s="83"/>
      <c r="E15" s="83"/>
      <c r="F15" s="8">
        <f t="shared" si="0"/>
        <v>7.5</v>
      </c>
      <c r="G15" s="26" t="s">
        <v>150</v>
      </c>
    </row>
    <row r="16" spans="2:7" ht="12.75">
      <c r="B16" s="116" t="s">
        <v>398</v>
      </c>
      <c r="C16" s="84">
        <f>7+2.25</f>
        <v>9.25</v>
      </c>
      <c r="D16" s="83"/>
      <c r="E16" s="83"/>
      <c r="F16" s="8">
        <f t="shared" si="0"/>
        <v>9.25</v>
      </c>
      <c r="G16" s="26" t="s">
        <v>111</v>
      </c>
    </row>
    <row r="17" spans="2:7" ht="12.75">
      <c r="B17" s="3" t="s">
        <v>399</v>
      </c>
      <c r="C17" s="84">
        <v>7</v>
      </c>
      <c r="D17" s="83"/>
      <c r="E17" s="83"/>
      <c r="F17" s="8">
        <f t="shared" si="0"/>
        <v>7</v>
      </c>
      <c r="G17" s="26" t="s">
        <v>343</v>
      </c>
    </row>
    <row r="18" spans="2:7" ht="12.75">
      <c r="B18" s="3" t="s">
        <v>17</v>
      </c>
      <c r="C18" s="84">
        <v>3</v>
      </c>
      <c r="D18" s="83"/>
      <c r="E18" s="83"/>
      <c r="F18" s="8">
        <f t="shared" si="0"/>
        <v>3</v>
      </c>
      <c r="G18" s="26" t="s">
        <v>325</v>
      </c>
    </row>
    <row r="19" spans="2:7" ht="12.75">
      <c r="B19" s="11" t="s">
        <v>220</v>
      </c>
      <c r="C19" s="84"/>
      <c r="D19" s="83"/>
      <c r="E19" s="83"/>
      <c r="F19" s="8">
        <f t="shared" si="0"/>
        <v>0</v>
      </c>
      <c r="G19" s="26"/>
    </row>
    <row r="20" spans="2:7" ht="12.75">
      <c r="B20" s="116" t="s">
        <v>396</v>
      </c>
      <c r="C20" s="101">
        <f>10+1.25</f>
        <v>11.25</v>
      </c>
      <c r="D20" s="83"/>
      <c r="E20" s="83"/>
      <c r="F20" s="8">
        <f t="shared" si="0"/>
        <v>11.25</v>
      </c>
      <c r="G20" s="26" t="s">
        <v>108</v>
      </c>
    </row>
    <row r="21" spans="2:7" ht="12.75">
      <c r="B21" s="3" t="s">
        <v>50</v>
      </c>
      <c r="C21" s="101">
        <f>2.25+1.25</f>
        <v>3.5</v>
      </c>
      <c r="D21" s="83"/>
      <c r="E21" s="83"/>
      <c r="F21" s="8">
        <f t="shared" si="0"/>
        <v>3.5</v>
      </c>
      <c r="G21" s="26" t="s">
        <v>318</v>
      </c>
    </row>
    <row r="22" spans="2:7" ht="12.75">
      <c r="B22" s="3" t="s">
        <v>25</v>
      </c>
      <c r="C22" s="101">
        <v>0</v>
      </c>
      <c r="D22" s="83"/>
      <c r="E22" s="83"/>
      <c r="F22" s="8">
        <f t="shared" si="0"/>
        <v>0</v>
      </c>
      <c r="G22" s="26" t="s">
        <v>169</v>
      </c>
    </row>
    <row r="23" spans="2:7" ht="12.75">
      <c r="B23" s="3" t="s">
        <v>15</v>
      </c>
      <c r="C23" s="84">
        <f>7.5+2+1.25</f>
        <v>10.75</v>
      </c>
      <c r="D23" s="83"/>
      <c r="E23" s="83"/>
      <c r="F23" s="8">
        <f t="shared" si="0"/>
        <v>10.75</v>
      </c>
      <c r="G23" s="26" t="s">
        <v>110</v>
      </c>
    </row>
    <row r="24" spans="1:7" ht="12.75">
      <c r="A24" s="3"/>
      <c r="B24" s="3" t="s">
        <v>400</v>
      </c>
      <c r="C24" s="84" t="s">
        <v>195</v>
      </c>
      <c r="D24" s="83"/>
      <c r="E24" s="83"/>
      <c r="F24" s="8">
        <f t="shared" si="0"/>
        <v>0</v>
      </c>
      <c r="G24" s="26"/>
    </row>
    <row r="25" spans="2:7" ht="12.75">
      <c r="B25" s="116" t="s">
        <v>89</v>
      </c>
      <c r="C25" s="84">
        <f>6+2</f>
        <v>8</v>
      </c>
      <c r="D25" s="83"/>
      <c r="E25" s="83"/>
      <c r="F25" s="8">
        <f t="shared" si="0"/>
        <v>8</v>
      </c>
      <c r="G25" s="26" t="s">
        <v>149</v>
      </c>
    </row>
    <row r="26" spans="1:7" ht="12.75">
      <c r="A26" s="3"/>
      <c r="B26" s="3" t="s">
        <v>402</v>
      </c>
      <c r="C26" s="84" t="s">
        <v>195</v>
      </c>
      <c r="D26" s="83"/>
      <c r="E26" s="83"/>
      <c r="F26" s="8">
        <f t="shared" si="0"/>
        <v>0</v>
      </c>
      <c r="G26" s="26"/>
    </row>
    <row r="27" spans="2:7" ht="12.75">
      <c r="B27" s="1" t="s">
        <v>232</v>
      </c>
      <c r="C27" s="84"/>
      <c r="D27" s="83"/>
      <c r="E27" s="83"/>
      <c r="F27" s="8">
        <f t="shared" si="0"/>
        <v>0</v>
      </c>
      <c r="G27" s="26"/>
    </row>
    <row r="28" spans="1:7" ht="12.75">
      <c r="A28" s="3"/>
      <c r="B28" s="3" t="s">
        <v>16</v>
      </c>
      <c r="C28" s="84">
        <v>7</v>
      </c>
      <c r="D28" s="83"/>
      <c r="E28" s="83"/>
      <c r="F28" s="8">
        <f t="shared" si="0"/>
        <v>7</v>
      </c>
      <c r="G28" s="26" t="s">
        <v>343</v>
      </c>
    </row>
    <row r="29" spans="2:7" ht="12.75">
      <c r="B29" s="3" t="s">
        <v>22</v>
      </c>
      <c r="C29" s="84">
        <v>4</v>
      </c>
      <c r="D29" s="83"/>
      <c r="E29" s="83"/>
      <c r="F29" s="8">
        <f t="shared" si="0"/>
        <v>4</v>
      </c>
      <c r="G29" s="26" t="s">
        <v>394</v>
      </c>
    </row>
    <row r="30" spans="2:7" ht="12.75">
      <c r="B30" s="3" t="s">
        <v>198</v>
      </c>
      <c r="C30" s="84">
        <f>7+2</f>
        <v>9</v>
      </c>
      <c r="D30" s="102"/>
      <c r="E30" s="83"/>
      <c r="F30" s="8">
        <f t="shared" si="0"/>
        <v>9</v>
      </c>
      <c r="G30" s="26" t="s">
        <v>112</v>
      </c>
    </row>
    <row r="31" spans="2:7" ht="12.75">
      <c r="B31" s="3" t="s">
        <v>233</v>
      </c>
      <c r="C31" s="118">
        <v>18</v>
      </c>
      <c r="D31" s="102"/>
      <c r="E31" s="102"/>
      <c r="F31" s="146">
        <f t="shared" si="0"/>
        <v>18</v>
      </c>
      <c r="G31" s="104" t="s">
        <v>103</v>
      </c>
    </row>
    <row r="32" spans="2:7" ht="12.75">
      <c r="B32" s="1" t="s">
        <v>56</v>
      </c>
      <c r="C32" s="117"/>
      <c r="D32" s="103"/>
      <c r="E32" s="83"/>
      <c r="F32" s="8">
        <f t="shared" si="0"/>
        <v>0</v>
      </c>
      <c r="G32" s="145"/>
    </row>
    <row r="33" spans="2:7" ht="12.75">
      <c r="B33" s="3" t="s">
        <v>52</v>
      </c>
      <c r="C33" s="84">
        <f>2+2</f>
        <v>4</v>
      </c>
      <c r="D33" s="83"/>
      <c r="E33" s="83"/>
      <c r="F33" s="8">
        <f t="shared" si="0"/>
        <v>4</v>
      </c>
      <c r="G33" s="26" t="s">
        <v>394</v>
      </c>
    </row>
    <row r="34" spans="2:7" ht="12.75">
      <c r="B34" s="3" t="s">
        <v>171</v>
      </c>
      <c r="C34" s="117">
        <f>12+1.25</f>
        <v>13.25</v>
      </c>
      <c r="D34" s="83"/>
      <c r="E34" s="83"/>
      <c r="F34" s="8">
        <f t="shared" si="0"/>
        <v>13.25</v>
      </c>
      <c r="G34" s="27" t="s">
        <v>105</v>
      </c>
    </row>
    <row r="35" spans="1:7" ht="12.75">
      <c r="A35" s="3"/>
      <c r="B35" s="3" t="s">
        <v>401</v>
      </c>
      <c r="C35" s="84" t="s">
        <v>195</v>
      </c>
      <c r="D35" s="83"/>
      <c r="E35" s="83"/>
      <c r="F35" s="8">
        <f t="shared" si="0"/>
        <v>0</v>
      </c>
      <c r="G35" s="26"/>
    </row>
    <row r="36" spans="2:6" ht="10.5" customHeight="1">
      <c r="B36" s="11" t="s">
        <v>8</v>
      </c>
      <c r="C36" s="12">
        <f>SUM(C3:C35)</f>
        <v>181.5</v>
      </c>
      <c r="D36" s="12">
        <f>SUM(D3:D35)</f>
        <v>0</v>
      </c>
      <c r="E36" s="12">
        <f>SUM(E3:E35)</f>
        <v>0</v>
      </c>
      <c r="F36" s="8">
        <f t="shared" si="0"/>
        <v>181.5</v>
      </c>
    </row>
    <row r="37" spans="2:6" ht="10.5" customHeight="1">
      <c r="B37" s="11"/>
      <c r="C37" s="12"/>
      <c r="D37" s="12"/>
      <c r="E37" s="12"/>
      <c r="F37" s="14"/>
    </row>
    <row r="38" spans="2:6" ht="10.5" customHeight="1">
      <c r="B38" s="16"/>
      <c r="C38" s="17"/>
      <c r="D38" s="13"/>
      <c r="E38" s="13"/>
      <c r="F38" s="13"/>
    </row>
    <row r="39" spans="1:2" ht="12" customHeight="1">
      <c r="A39" s="1" t="s">
        <v>392</v>
      </c>
      <c r="B39" s="18"/>
    </row>
    <row r="40" ht="12.75" hidden="1">
      <c r="A40" s="31" t="s">
        <v>144</v>
      </c>
    </row>
    <row r="41" ht="12.75">
      <c r="A41" s="1" t="s">
        <v>144</v>
      </c>
    </row>
    <row r="42" spans="2:7" s="11" customFormat="1" ht="13.5">
      <c r="B42" s="19"/>
      <c r="G42" s="15"/>
    </row>
    <row r="43" ht="13.5">
      <c r="B43" s="20"/>
    </row>
    <row r="44" ht="13.5">
      <c r="B44" s="20"/>
    </row>
    <row r="45" ht="13.5">
      <c r="B45" s="20"/>
    </row>
    <row r="46" spans="2:7" ht="13.5">
      <c r="B46" s="20"/>
      <c r="G46" s="2" t="s">
        <v>9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2022&amp;R&amp;"Arial Narrow,Tučné"Muži</oddHeader>
    <oddFooter>&amp;LHradec Králové, &amp;D (tisk)&amp;CList &amp;F (&amp;A)&amp;RSestavil ing. Pavel Rytíř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8">
      <selection activeCell="D27" sqref="D27"/>
    </sheetView>
  </sheetViews>
  <sheetFormatPr defaultColWidth="9.33203125" defaultRowHeight="12.75"/>
  <cols>
    <col min="1" max="1" width="12.83203125" style="31" customWidth="1"/>
    <col min="2" max="2" width="33.66015625" style="31" customWidth="1"/>
    <col min="3" max="8" width="9.33203125" style="31" customWidth="1"/>
    <col min="9" max="9" width="10" style="32" customWidth="1"/>
    <col min="10" max="16384" width="9.33203125" style="31" customWidth="1"/>
  </cols>
  <sheetData>
    <row r="1" spans="1:9" s="62" customFormat="1" ht="12.75">
      <c r="A1" s="61" t="s">
        <v>244</v>
      </c>
      <c r="I1" s="36"/>
    </row>
    <row r="2" spans="1:9" ht="24" customHeight="1">
      <c r="A2" s="33"/>
      <c r="B2" s="34" t="s">
        <v>11</v>
      </c>
      <c r="C2" s="33" t="s">
        <v>1</v>
      </c>
      <c r="D2" s="34" t="s">
        <v>2</v>
      </c>
      <c r="E2" s="34" t="s">
        <v>3</v>
      </c>
      <c r="F2" s="55" t="s">
        <v>125</v>
      </c>
      <c r="G2" s="127" t="s">
        <v>222</v>
      </c>
      <c r="H2" s="35" t="s">
        <v>4</v>
      </c>
      <c r="I2" s="49" t="s">
        <v>5</v>
      </c>
    </row>
    <row r="3" spans="1:10" ht="13.5" customHeight="1">
      <c r="A3" s="1"/>
      <c r="B3" s="85" t="s">
        <v>294</v>
      </c>
      <c r="C3" s="87">
        <v>5</v>
      </c>
      <c r="D3" s="87">
        <v>1</v>
      </c>
      <c r="E3" s="87"/>
      <c r="F3" s="88"/>
      <c r="G3" s="88"/>
      <c r="H3" s="89">
        <f>SUM(C3:F3)</f>
        <v>6</v>
      </c>
      <c r="I3" s="90" t="s">
        <v>152</v>
      </c>
      <c r="J3" s="1"/>
    </row>
    <row r="4" spans="1:10" ht="13.5" customHeight="1">
      <c r="A4" s="1"/>
      <c r="B4" s="85" t="s">
        <v>371</v>
      </c>
      <c r="C4" s="87" t="s">
        <v>7</v>
      </c>
      <c r="D4" s="87">
        <f>0.33+0.5</f>
        <v>0.8300000000000001</v>
      </c>
      <c r="E4" s="87"/>
      <c r="F4" s="88"/>
      <c r="G4" s="88"/>
      <c r="H4" s="89">
        <f>SUM(C4:F4)</f>
        <v>0.8300000000000001</v>
      </c>
      <c r="I4" s="90" t="s">
        <v>377</v>
      </c>
      <c r="J4" s="1"/>
    </row>
    <row r="5" spans="1:10" ht="13.5" customHeight="1">
      <c r="A5" s="1"/>
      <c r="B5" s="85" t="s">
        <v>295</v>
      </c>
      <c r="C5" s="87">
        <v>1.5</v>
      </c>
      <c r="D5" s="87">
        <v>2</v>
      </c>
      <c r="E5" s="87"/>
      <c r="F5" s="88"/>
      <c r="G5" s="88"/>
      <c r="H5" s="89">
        <f>SUM(C5:F5)</f>
        <v>3.5</v>
      </c>
      <c r="I5" s="90" t="s">
        <v>327</v>
      </c>
      <c r="J5" s="1"/>
    </row>
    <row r="6" spans="1:10" ht="13.5" customHeight="1">
      <c r="A6" s="1"/>
      <c r="B6" s="85" t="s">
        <v>278</v>
      </c>
      <c r="C6" s="87">
        <v>0</v>
      </c>
      <c r="D6" s="87"/>
      <c r="E6" s="87"/>
      <c r="F6" s="88"/>
      <c r="G6" s="88"/>
      <c r="H6" s="89">
        <f>SUM(C6:F6)</f>
        <v>0</v>
      </c>
      <c r="I6" s="90" t="s">
        <v>379</v>
      </c>
      <c r="J6" s="1"/>
    </row>
    <row r="7" spans="1:10" ht="13.5" customHeight="1">
      <c r="A7" s="1"/>
      <c r="B7" s="130" t="s">
        <v>288</v>
      </c>
      <c r="C7" s="99">
        <v>21</v>
      </c>
      <c r="D7" s="87">
        <v>18</v>
      </c>
      <c r="E7" s="87"/>
      <c r="F7" s="88"/>
      <c r="G7" s="88"/>
      <c r="H7" s="89">
        <f>SUM(C7:G7)</f>
        <v>39</v>
      </c>
      <c r="I7" s="90" t="s">
        <v>106</v>
      </c>
      <c r="J7" s="1"/>
    </row>
    <row r="8" spans="1:10" ht="13.5" customHeight="1">
      <c r="A8" s="1"/>
      <c r="B8" s="85" t="s">
        <v>132</v>
      </c>
      <c r="C8" s="87">
        <v>7</v>
      </c>
      <c r="D8" s="87">
        <f>8+2.75</f>
        <v>10.75</v>
      </c>
      <c r="E8" s="87"/>
      <c r="F8" s="88"/>
      <c r="G8" s="88"/>
      <c r="H8" s="89">
        <f>SUM(C8:G8)</f>
        <v>17.75</v>
      </c>
      <c r="I8" s="90" t="s">
        <v>111</v>
      </c>
      <c r="J8" s="1"/>
    </row>
    <row r="9" spans="1:10" ht="13.5" customHeight="1">
      <c r="A9" s="1"/>
      <c r="B9" s="85" t="s">
        <v>120</v>
      </c>
      <c r="C9" s="87"/>
      <c r="D9" s="87">
        <f>7+2.75</f>
        <v>9.75</v>
      </c>
      <c r="E9" s="87"/>
      <c r="F9" s="88"/>
      <c r="G9" s="88"/>
      <c r="H9" s="89">
        <f>SUM(C9:F9)</f>
        <v>9.75</v>
      </c>
      <c r="I9" s="90" t="s">
        <v>168</v>
      </c>
      <c r="J9" s="1"/>
    </row>
    <row r="10" spans="1:10" ht="12.75">
      <c r="A10" s="1"/>
      <c r="B10" s="85" t="s">
        <v>245</v>
      </c>
      <c r="C10" s="87"/>
      <c r="D10" s="87">
        <v>11</v>
      </c>
      <c r="E10" s="87"/>
      <c r="F10" s="88"/>
      <c r="G10" s="100"/>
      <c r="H10" s="89">
        <f>SUM(C10:G10)</f>
        <v>11</v>
      </c>
      <c r="I10" s="90" t="s">
        <v>373</v>
      </c>
      <c r="J10" s="1"/>
    </row>
    <row r="11" spans="1:10" ht="12.75">
      <c r="A11" s="1"/>
      <c r="B11" s="130" t="s">
        <v>289</v>
      </c>
      <c r="C11" s="131">
        <f>22+2.75</f>
        <v>24.75</v>
      </c>
      <c r="D11" s="99">
        <v>22</v>
      </c>
      <c r="E11" s="87"/>
      <c r="F11" s="88"/>
      <c r="G11" s="88"/>
      <c r="H11" s="132">
        <f aca="true" t="shared" si="0" ref="H11:H16">SUM(C11:F11)</f>
        <v>46.75</v>
      </c>
      <c r="I11" s="133" t="s">
        <v>103</v>
      </c>
      <c r="J11" s="1"/>
    </row>
    <row r="12" spans="1:10" ht="12.75">
      <c r="A12" s="1"/>
      <c r="B12" s="86" t="s">
        <v>129</v>
      </c>
      <c r="C12" s="99"/>
      <c r="D12" s="87"/>
      <c r="E12" s="87"/>
      <c r="F12" s="88"/>
      <c r="G12" s="88"/>
      <c r="H12" s="89">
        <f t="shared" si="0"/>
        <v>0</v>
      </c>
      <c r="I12" s="90"/>
      <c r="J12" s="1"/>
    </row>
    <row r="13" spans="1:10" ht="12.75">
      <c r="A13" s="1"/>
      <c r="B13" s="85" t="s">
        <v>296</v>
      </c>
      <c r="C13" s="87">
        <v>0</v>
      </c>
      <c r="D13" s="87">
        <v>4</v>
      </c>
      <c r="E13" s="87"/>
      <c r="F13" s="88"/>
      <c r="G13" s="88"/>
      <c r="H13" s="89">
        <f t="shared" si="0"/>
        <v>4</v>
      </c>
      <c r="I13" s="90" t="s">
        <v>326</v>
      </c>
      <c r="J13" s="1"/>
    </row>
    <row r="14" spans="1:10" ht="12.75">
      <c r="A14" s="1"/>
      <c r="B14" s="85" t="s">
        <v>292</v>
      </c>
      <c r="C14" s="87">
        <v>4</v>
      </c>
      <c r="D14" s="87"/>
      <c r="E14" s="87"/>
      <c r="F14" s="88"/>
      <c r="G14" s="88"/>
      <c r="H14" s="89">
        <f t="shared" si="0"/>
        <v>4</v>
      </c>
      <c r="I14" s="90" t="s">
        <v>326</v>
      </c>
      <c r="J14" s="1"/>
    </row>
    <row r="15" spans="1:10" ht="12.75">
      <c r="A15" s="1"/>
      <c r="B15" s="85" t="s">
        <v>297</v>
      </c>
      <c r="C15" s="87">
        <v>0</v>
      </c>
      <c r="D15" s="87">
        <v>0</v>
      </c>
      <c r="E15" s="87"/>
      <c r="F15" s="88"/>
      <c r="G15" s="88"/>
      <c r="H15" s="89">
        <f t="shared" si="0"/>
        <v>0</v>
      </c>
      <c r="I15" s="90" t="s">
        <v>379</v>
      </c>
      <c r="J15" s="1"/>
    </row>
    <row r="16" spans="1:10" ht="12.75">
      <c r="A16" s="1"/>
      <c r="B16" s="85" t="s">
        <v>298</v>
      </c>
      <c r="C16" s="87">
        <v>1.5</v>
      </c>
      <c r="D16" s="87">
        <f>6+2</f>
        <v>8</v>
      </c>
      <c r="E16" s="87"/>
      <c r="F16" s="88"/>
      <c r="G16" s="88"/>
      <c r="H16" s="89">
        <f t="shared" si="0"/>
        <v>9.5</v>
      </c>
      <c r="I16" s="90" t="s">
        <v>174</v>
      </c>
      <c r="J16" s="1"/>
    </row>
    <row r="17" spans="2:9" ht="12.75" hidden="1">
      <c r="B17" s="86"/>
      <c r="C17" s="92"/>
      <c r="D17" s="92"/>
      <c r="E17" s="92"/>
      <c r="F17" s="92"/>
      <c r="G17" s="92"/>
      <c r="H17" s="85"/>
      <c r="I17" s="91"/>
    </row>
    <row r="18" spans="1:10" ht="12.75">
      <c r="A18" s="1"/>
      <c r="B18" s="85" t="s">
        <v>293</v>
      </c>
      <c r="C18" s="87">
        <f>4+2.75</f>
        <v>6.75</v>
      </c>
      <c r="D18" s="87">
        <f>4+1.5</f>
        <v>5.5</v>
      </c>
      <c r="E18" s="87"/>
      <c r="F18" s="88"/>
      <c r="G18" s="88"/>
      <c r="H18" s="89">
        <f aca="true" t="shared" si="1" ref="H18:H25">SUM(C18:F18)</f>
        <v>12.25</v>
      </c>
      <c r="I18" s="90" t="s">
        <v>149</v>
      </c>
      <c r="J18" s="1"/>
    </row>
    <row r="19" spans="2:9" s="1" customFormat="1" ht="12.75">
      <c r="B19" s="85" t="s">
        <v>368</v>
      </c>
      <c r="C19" s="87"/>
      <c r="D19" s="87">
        <v>11</v>
      </c>
      <c r="E19" s="87"/>
      <c r="F19" s="88"/>
      <c r="G19" s="88"/>
      <c r="H19" s="89">
        <f t="shared" si="1"/>
        <v>11</v>
      </c>
      <c r="I19" s="90" t="s">
        <v>373</v>
      </c>
    </row>
    <row r="20" spans="2:9" s="1" customFormat="1" ht="12.75">
      <c r="B20" s="85" t="s">
        <v>163</v>
      </c>
      <c r="C20" s="87">
        <v>0</v>
      </c>
      <c r="D20" s="87"/>
      <c r="E20" s="87"/>
      <c r="F20" s="88"/>
      <c r="G20" s="88"/>
      <c r="H20" s="89">
        <f t="shared" si="1"/>
        <v>0</v>
      </c>
      <c r="I20" s="90" t="s">
        <v>379</v>
      </c>
    </row>
    <row r="21" spans="2:9" s="1" customFormat="1" ht="12.75">
      <c r="B21" s="85" t="s">
        <v>113</v>
      </c>
      <c r="C21" s="87">
        <v>15</v>
      </c>
      <c r="D21" s="87">
        <f>11+2</f>
        <v>13</v>
      </c>
      <c r="E21" s="87"/>
      <c r="F21" s="88"/>
      <c r="G21" s="88"/>
      <c r="H21" s="89">
        <f t="shared" si="1"/>
        <v>28</v>
      </c>
      <c r="I21" s="90" t="s">
        <v>109</v>
      </c>
    </row>
    <row r="22" spans="2:9" s="1" customFormat="1" ht="12.75">
      <c r="B22" s="85" t="s">
        <v>299</v>
      </c>
      <c r="C22" s="87">
        <v>1.5</v>
      </c>
      <c r="D22" s="87">
        <v>2</v>
      </c>
      <c r="E22" s="87"/>
      <c r="F22" s="88"/>
      <c r="G22" s="88"/>
      <c r="H22" s="89">
        <f t="shared" si="1"/>
        <v>3.5</v>
      </c>
      <c r="I22" s="90" t="s">
        <v>327</v>
      </c>
    </row>
    <row r="23" spans="2:9" s="1" customFormat="1" ht="12.75">
      <c r="B23" s="85" t="s">
        <v>134</v>
      </c>
      <c r="C23" s="87"/>
      <c r="D23" s="87" t="s">
        <v>195</v>
      </c>
      <c r="E23" s="87"/>
      <c r="F23" s="88"/>
      <c r="G23" s="88"/>
      <c r="H23" s="89">
        <f t="shared" si="1"/>
        <v>0</v>
      </c>
      <c r="I23" s="90"/>
    </row>
    <row r="24" spans="2:9" s="1" customFormat="1" ht="12.75">
      <c r="B24" s="85" t="s">
        <v>72</v>
      </c>
      <c r="C24" s="87">
        <f>17+2.75</f>
        <v>19.75</v>
      </c>
      <c r="D24" s="87">
        <f>9+2.75</f>
        <v>11.75</v>
      </c>
      <c r="E24" s="87"/>
      <c r="F24" s="88"/>
      <c r="G24" s="88"/>
      <c r="H24" s="89">
        <f t="shared" si="1"/>
        <v>31.5</v>
      </c>
      <c r="I24" s="90" t="s">
        <v>108</v>
      </c>
    </row>
    <row r="25" spans="2:9" s="1" customFormat="1" ht="12.75">
      <c r="B25" s="85" t="s">
        <v>70</v>
      </c>
      <c r="C25" s="87"/>
      <c r="D25" s="87">
        <f>18+2.75</f>
        <v>20.75</v>
      </c>
      <c r="E25" s="87"/>
      <c r="F25" s="88"/>
      <c r="G25" s="88"/>
      <c r="H25" s="89">
        <f t="shared" si="1"/>
        <v>20.75</v>
      </c>
      <c r="I25" s="90" t="s">
        <v>110</v>
      </c>
    </row>
    <row r="26" spans="2:9" s="1" customFormat="1" ht="12.75">
      <c r="B26" s="85" t="s">
        <v>73</v>
      </c>
      <c r="C26" s="87">
        <v>3</v>
      </c>
      <c r="D26" s="87">
        <f>3+1.5</f>
        <v>4.5</v>
      </c>
      <c r="E26" s="87"/>
      <c r="F26" s="88"/>
      <c r="G26" s="88"/>
      <c r="H26" s="89">
        <f>SUM(C26:G26)</f>
        <v>7.5</v>
      </c>
      <c r="I26" s="90" t="s">
        <v>319</v>
      </c>
    </row>
    <row r="27" spans="1:10" s="1" customFormat="1" ht="12.75">
      <c r="A27" s="31"/>
      <c r="B27" s="85" t="s">
        <v>210</v>
      </c>
      <c r="C27" s="87">
        <v>16</v>
      </c>
      <c r="D27" s="131">
        <v>27</v>
      </c>
      <c r="E27" s="88"/>
      <c r="F27" s="88"/>
      <c r="G27" s="88"/>
      <c r="H27" s="89">
        <f>SUM(C27:G27)</f>
        <v>43</v>
      </c>
      <c r="I27" s="93" t="s">
        <v>333</v>
      </c>
      <c r="J27" s="31"/>
    </row>
    <row r="28" spans="2:9" s="1" customFormat="1" ht="12.75">
      <c r="B28" s="85" t="s">
        <v>69</v>
      </c>
      <c r="C28" s="87">
        <f>16+2.75</f>
        <v>18.75</v>
      </c>
      <c r="D28" s="99"/>
      <c r="E28" s="99"/>
      <c r="F28" s="100"/>
      <c r="G28" s="100"/>
      <c r="H28" s="89">
        <f>SUM(C28:F28)</f>
        <v>18.75</v>
      </c>
      <c r="I28" s="93" t="s">
        <v>147</v>
      </c>
    </row>
    <row r="29" spans="1:10" s="1" customFormat="1" ht="12.75">
      <c r="A29" s="31"/>
      <c r="B29" s="85" t="s">
        <v>372</v>
      </c>
      <c r="C29" s="87">
        <v>0</v>
      </c>
      <c r="D29" s="87">
        <f>2+0.5</f>
        <v>2.5</v>
      </c>
      <c r="E29" s="88"/>
      <c r="F29" s="88"/>
      <c r="G29" s="88"/>
      <c r="H29" s="89">
        <f>SUM(C29:G29)</f>
        <v>2.5</v>
      </c>
      <c r="I29" s="90" t="s">
        <v>205</v>
      </c>
      <c r="J29" s="31"/>
    </row>
    <row r="30" spans="1:10" s="1" customFormat="1" ht="12.75">
      <c r="A30" s="31"/>
      <c r="B30" s="85" t="s">
        <v>290</v>
      </c>
      <c r="C30" s="87">
        <v>7.5</v>
      </c>
      <c r="D30" s="87">
        <f>4+1.5</f>
        <v>5.5</v>
      </c>
      <c r="E30" s="88"/>
      <c r="F30" s="88"/>
      <c r="G30" s="88"/>
      <c r="H30" s="89">
        <f>SUM(C30:G30)</f>
        <v>13</v>
      </c>
      <c r="I30" s="90" t="s">
        <v>112</v>
      </c>
      <c r="J30" s="31"/>
    </row>
    <row r="31" spans="2:9" s="1" customFormat="1" ht="12.75">
      <c r="B31" s="85" t="s">
        <v>300</v>
      </c>
      <c r="C31" s="87">
        <v>0</v>
      </c>
      <c r="D31" s="87"/>
      <c r="E31" s="87"/>
      <c r="F31" s="88"/>
      <c r="G31" s="88"/>
      <c r="H31" s="89">
        <f aca="true" t="shared" si="2" ref="H31:H43">SUM(C31:F31)</f>
        <v>0</v>
      </c>
      <c r="I31" s="90" t="s">
        <v>379</v>
      </c>
    </row>
    <row r="32" spans="2:9" s="1" customFormat="1" ht="12.75">
      <c r="B32" s="85" t="s">
        <v>301</v>
      </c>
      <c r="C32" s="87">
        <v>0</v>
      </c>
      <c r="D32" s="87">
        <v>0</v>
      </c>
      <c r="E32" s="87"/>
      <c r="F32" s="88"/>
      <c r="G32" s="88"/>
      <c r="H32" s="89">
        <f t="shared" si="2"/>
        <v>0</v>
      </c>
      <c r="I32" s="90" t="s">
        <v>379</v>
      </c>
    </row>
    <row r="33" spans="2:9" s="1" customFormat="1" ht="12.75">
      <c r="B33" s="85" t="s">
        <v>265</v>
      </c>
      <c r="C33" s="87" t="s">
        <v>195</v>
      </c>
      <c r="D33" s="87">
        <v>2</v>
      </c>
      <c r="E33" s="87"/>
      <c r="F33" s="88"/>
      <c r="G33" s="88"/>
      <c r="H33" s="89">
        <f t="shared" si="2"/>
        <v>2</v>
      </c>
      <c r="I33" s="90" t="s">
        <v>375</v>
      </c>
    </row>
    <row r="34" spans="2:9" s="1" customFormat="1" ht="12.75">
      <c r="B34" s="86" t="s">
        <v>246</v>
      </c>
      <c r="C34" s="87"/>
      <c r="D34" s="87"/>
      <c r="E34" s="87"/>
      <c r="F34" s="88"/>
      <c r="G34" s="88"/>
      <c r="H34" s="89">
        <f t="shared" si="2"/>
        <v>0</v>
      </c>
      <c r="I34" s="90"/>
    </row>
    <row r="35" spans="2:9" s="1" customFormat="1" ht="12.75">
      <c r="B35" s="85" t="s">
        <v>247</v>
      </c>
      <c r="C35" s="87"/>
      <c r="D35" s="87" t="s">
        <v>195</v>
      </c>
      <c r="E35" s="87"/>
      <c r="F35" s="88"/>
      <c r="G35" s="88"/>
      <c r="H35" s="89">
        <f t="shared" si="2"/>
        <v>0</v>
      </c>
      <c r="I35" s="90"/>
    </row>
    <row r="36" spans="2:9" s="1" customFormat="1" ht="12.75">
      <c r="B36" s="85" t="s">
        <v>135</v>
      </c>
      <c r="C36" s="99">
        <v>23</v>
      </c>
      <c r="D36" s="87">
        <v>20</v>
      </c>
      <c r="E36" s="87"/>
      <c r="F36" s="88"/>
      <c r="G36" s="88"/>
      <c r="H36" s="89">
        <f t="shared" si="2"/>
        <v>43</v>
      </c>
      <c r="I36" s="93" t="s">
        <v>333</v>
      </c>
    </row>
    <row r="37" spans="2:9" s="1" customFormat="1" ht="12.75">
      <c r="B37" s="86" t="s">
        <v>143</v>
      </c>
      <c r="C37" s="87"/>
      <c r="D37" s="87"/>
      <c r="E37" s="87"/>
      <c r="F37" s="88"/>
      <c r="G37" s="88"/>
      <c r="H37" s="89">
        <f t="shared" si="2"/>
        <v>0</v>
      </c>
      <c r="I37" s="90"/>
    </row>
    <row r="38" spans="2:9" s="1" customFormat="1" ht="12.75">
      <c r="B38" s="85" t="s">
        <v>302</v>
      </c>
      <c r="C38" s="87">
        <v>0</v>
      </c>
      <c r="D38" s="87">
        <f>7+0.5</f>
        <v>7.5</v>
      </c>
      <c r="E38" s="87"/>
      <c r="F38" s="88"/>
      <c r="G38" s="88"/>
      <c r="H38" s="89">
        <f t="shared" si="2"/>
        <v>7.5</v>
      </c>
      <c r="I38" s="90" t="s">
        <v>319</v>
      </c>
    </row>
    <row r="39" spans="2:9" s="1" customFormat="1" ht="12.75">
      <c r="B39" s="85" t="s">
        <v>370</v>
      </c>
      <c r="C39" s="87" t="s">
        <v>7</v>
      </c>
      <c r="D39" s="87">
        <v>0.33</v>
      </c>
      <c r="E39" s="87"/>
      <c r="F39" s="88"/>
      <c r="G39" s="88"/>
      <c r="H39" s="89">
        <f t="shared" si="2"/>
        <v>0.33</v>
      </c>
      <c r="I39" s="90" t="s">
        <v>378</v>
      </c>
    </row>
    <row r="40" spans="2:9" s="1" customFormat="1" ht="12.75">
      <c r="B40" s="85" t="s">
        <v>366</v>
      </c>
      <c r="C40" s="87" t="s">
        <v>7</v>
      </c>
      <c r="D40" s="87">
        <v>11</v>
      </c>
      <c r="E40" s="87"/>
      <c r="F40" s="88"/>
      <c r="G40" s="88"/>
      <c r="H40" s="89">
        <f t="shared" si="2"/>
        <v>11</v>
      </c>
      <c r="I40" s="90" t="s">
        <v>373</v>
      </c>
    </row>
    <row r="41" spans="2:9" s="1" customFormat="1" ht="12.75">
      <c r="B41" s="85" t="s">
        <v>303</v>
      </c>
      <c r="C41" s="87">
        <v>1.5</v>
      </c>
      <c r="D41" s="87">
        <v>0</v>
      </c>
      <c r="E41" s="87"/>
      <c r="F41" s="88"/>
      <c r="G41" s="88"/>
      <c r="H41" s="89">
        <f t="shared" si="2"/>
        <v>1.5</v>
      </c>
      <c r="I41" s="90" t="s">
        <v>329</v>
      </c>
    </row>
    <row r="42" spans="2:9" s="1" customFormat="1" ht="12.75">
      <c r="B42" s="86" t="s">
        <v>248</v>
      </c>
      <c r="C42" s="87"/>
      <c r="D42" s="87"/>
      <c r="E42" s="87"/>
      <c r="F42" s="88"/>
      <c r="G42" s="88"/>
      <c r="H42" s="89">
        <f t="shared" si="2"/>
        <v>0</v>
      </c>
      <c r="I42" s="90"/>
    </row>
    <row r="43" spans="2:9" s="1" customFormat="1" ht="12.75">
      <c r="B43" s="86" t="s">
        <v>74</v>
      </c>
      <c r="C43" s="87"/>
      <c r="D43" s="87"/>
      <c r="E43" s="87"/>
      <c r="F43" s="88"/>
      <c r="G43" s="88"/>
      <c r="H43" s="89">
        <f t="shared" si="2"/>
        <v>0</v>
      </c>
      <c r="I43" s="90"/>
    </row>
    <row r="44" spans="2:9" s="1" customFormat="1" ht="12.75">
      <c r="B44" s="85" t="s">
        <v>304</v>
      </c>
      <c r="C44" s="87">
        <v>7</v>
      </c>
      <c r="D44" s="87">
        <v>0</v>
      </c>
      <c r="E44" s="87"/>
      <c r="F44" s="88"/>
      <c r="G44" s="88"/>
      <c r="H44" s="89">
        <f>SUM(C44:G44)</f>
        <v>7</v>
      </c>
      <c r="I44" s="90" t="s">
        <v>374</v>
      </c>
    </row>
    <row r="45" spans="2:9" s="1" customFormat="1" ht="12.75">
      <c r="B45" s="85" t="s">
        <v>66</v>
      </c>
      <c r="C45" s="87">
        <v>1</v>
      </c>
      <c r="D45" s="87"/>
      <c r="E45" s="87"/>
      <c r="F45" s="88"/>
      <c r="G45" s="88"/>
      <c r="H45" s="89">
        <f>SUM(C45:G45)</f>
        <v>1</v>
      </c>
      <c r="I45" s="90" t="s">
        <v>376</v>
      </c>
    </row>
    <row r="46" spans="2:9" s="1" customFormat="1" ht="12.75">
      <c r="B46" s="86" t="s">
        <v>68</v>
      </c>
      <c r="C46" s="87"/>
      <c r="D46" s="87"/>
      <c r="E46" s="87"/>
      <c r="F46" s="88"/>
      <c r="G46" s="88"/>
      <c r="H46" s="89">
        <f aca="true" t="shared" si="3" ref="H46:H56">SUM(C46:F46)</f>
        <v>0</v>
      </c>
      <c r="I46" s="90"/>
    </row>
    <row r="47" spans="2:9" s="1" customFormat="1" ht="12.75">
      <c r="B47" s="85" t="s">
        <v>71</v>
      </c>
      <c r="C47" s="87"/>
      <c r="D47" s="87">
        <v>0</v>
      </c>
      <c r="E47" s="87"/>
      <c r="F47" s="88"/>
      <c r="G47" s="88"/>
      <c r="H47" s="89">
        <f t="shared" si="3"/>
        <v>0</v>
      </c>
      <c r="I47" s="90" t="s">
        <v>379</v>
      </c>
    </row>
    <row r="48" spans="2:9" s="1" customFormat="1" ht="12.75">
      <c r="B48" s="85" t="s">
        <v>160</v>
      </c>
      <c r="C48" s="87"/>
      <c r="D48" s="87">
        <v>7</v>
      </c>
      <c r="E48" s="87"/>
      <c r="F48" s="88"/>
      <c r="G48" s="88"/>
      <c r="H48" s="89">
        <f t="shared" si="3"/>
        <v>7</v>
      </c>
      <c r="I48" s="90" t="s">
        <v>374</v>
      </c>
    </row>
    <row r="49" spans="2:9" s="1" customFormat="1" ht="12.75">
      <c r="B49" s="85" t="s">
        <v>291</v>
      </c>
      <c r="C49" s="87">
        <v>6</v>
      </c>
      <c r="D49" s="87">
        <f>5+1.5</f>
        <v>6.5</v>
      </c>
      <c r="E49" s="87"/>
      <c r="F49" s="88"/>
      <c r="G49" s="88"/>
      <c r="H49" s="89">
        <f t="shared" si="3"/>
        <v>12.5</v>
      </c>
      <c r="I49" s="90" t="s">
        <v>148</v>
      </c>
    </row>
    <row r="50" spans="2:9" s="1" customFormat="1" ht="12.75">
      <c r="B50" s="85" t="s">
        <v>305</v>
      </c>
      <c r="C50" s="87">
        <v>0</v>
      </c>
      <c r="D50" s="87"/>
      <c r="E50" s="87"/>
      <c r="F50" s="88"/>
      <c r="G50" s="88"/>
      <c r="H50" s="89">
        <f t="shared" si="3"/>
        <v>0</v>
      </c>
      <c r="I50" s="90" t="s">
        <v>379</v>
      </c>
    </row>
    <row r="51" spans="2:9" s="1" customFormat="1" ht="12.75">
      <c r="B51" s="85" t="s">
        <v>369</v>
      </c>
      <c r="C51" s="87">
        <v>0</v>
      </c>
      <c r="D51" s="87">
        <v>8</v>
      </c>
      <c r="E51" s="87"/>
      <c r="F51" s="88"/>
      <c r="G51" s="88"/>
      <c r="H51" s="89">
        <f t="shared" si="3"/>
        <v>8</v>
      </c>
      <c r="I51" s="90" t="s">
        <v>318</v>
      </c>
    </row>
    <row r="52" spans="2:9" s="1" customFormat="1" ht="12.75">
      <c r="B52" s="86" t="s">
        <v>67</v>
      </c>
      <c r="C52" s="87"/>
      <c r="D52" s="87"/>
      <c r="E52" s="99"/>
      <c r="F52" s="100"/>
      <c r="G52" s="100"/>
      <c r="H52" s="89">
        <f t="shared" si="3"/>
        <v>0</v>
      </c>
      <c r="I52" s="90"/>
    </row>
    <row r="53" spans="2:9" s="1" customFormat="1" ht="12.75">
      <c r="B53" s="86" t="s">
        <v>137</v>
      </c>
      <c r="C53" s="87"/>
      <c r="D53" s="87"/>
      <c r="E53" s="87"/>
      <c r="F53" s="88"/>
      <c r="G53" s="88"/>
      <c r="H53" s="89">
        <f t="shared" si="3"/>
        <v>0</v>
      </c>
      <c r="I53" s="90"/>
    </row>
    <row r="54" spans="2:9" s="1" customFormat="1" ht="12.75">
      <c r="B54" s="85" t="s">
        <v>306</v>
      </c>
      <c r="C54" s="87">
        <v>1.5</v>
      </c>
      <c r="D54" s="87">
        <v>0.5</v>
      </c>
      <c r="E54" s="87"/>
      <c r="F54" s="88"/>
      <c r="G54" s="88"/>
      <c r="H54" s="89">
        <f t="shared" si="3"/>
        <v>2</v>
      </c>
      <c r="I54" s="90" t="s">
        <v>375</v>
      </c>
    </row>
    <row r="55" spans="2:9" s="1" customFormat="1" ht="12.75">
      <c r="B55" s="85" t="s">
        <v>249</v>
      </c>
      <c r="C55" s="87">
        <v>10</v>
      </c>
      <c r="D55" s="99">
        <v>23</v>
      </c>
      <c r="E55" s="87"/>
      <c r="F55" s="88"/>
      <c r="G55" s="88"/>
      <c r="H55" s="89">
        <f t="shared" si="3"/>
        <v>33</v>
      </c>
      <c r="I55" s="90" t="s">
        <v>107</v>
      </c>
    </row>
    <row r="56" spans="2:9" s="1" customFormat="1" ht="12.75">
      <c r="B56" s="86" t="s">
        <v>250</v>
      </c>
      <c r="C56" s="87"/>
      <c r="D56" s="87"/>
      <c r="E56" s="87"/>
      <c r="F56" s="88"/>
      <c r="G56" s="88"/>
      <c r="H56" s="89">
        <f t="shared" si="3"/>
        <v>0</v>
      </c>
      <c r="I56" s="90"/>
    </row>
    <row r="57" spans="2:9" ht="13.5" customHeight="1">
      <c r="B57" s="41" t="s">
        <v>8</v>
      </c>
      <c r="C57" s="42">
        <f>SUM(C3:C56)</f>
        <v>203</v>
      </c>
      <c r="D57" s="42">
        <f>SUM(D3:D56)</f>
        <v>276.65999999999997</v>
      </c>
      <c r="E57" s="42">
        <f>SUM(E3:E56)</f>
        <v>0</v>
      </c>
      <c r="F57" s="42">
        <f>SUM(F3:F56)</f>
        <v>0</v>
      </c>
      <c r="G57" s="42">
        <f>SUM(G3:G56)</f>
        <v>0</v>
      </c>
      <c r="H57" s="43">
        <f>SUM(C57:G57)</f>
        <v>479.65999999999997</v>
      </c>
      <c r="I57" s="40"/>
    </row>
    <row r="58" spans="2:9" ht="10.5" customHeight="1">
      <c r="B58" s="41"/>
      <c r="C58" s="49" t="s">
        <v>41</v>
      </c>
      <c r="D58" s="59" t="s">
        <v>41</v>
      </c>
      <c r="E58" s="60" t="s">
        <v>41</v>
      </c>
      <c r="F58" s="60" t="s">
        <v>41</v>
      </c>
      <c r="G58" s="60"/>
      <c r="H58" s="45"/>
      <c r="I58" s="40"/>
    </row>
    <row r="59" ht="12" customHeight="1">
      <c r="A59" s="31" t="s">
        <v>367</v>
      </c>
    </row>
  </sheetData>
  <sheetProtection selectLockedCells="1" selectUnlockedCells="1"/>
  <printOptions gridLines="1" horizontalCentered="1" verticalCentered="1"/>
  <pageMargins left="0.7874015748031497" right="0.7874015748031497" top="0.5905511811023623" bottom="0.5905511811023623" header="0.31496062992125984" footer="0.31496062992125984"/>
  <pageSetup orientation="landscape" paperSize="9" scale="90" r:id="rId1"/>
  <headerFooter alignWithMargins="0">
    <oddHeader>&amp;LTJ Sokol Hradec Králové, atletický oddíl&amp;C&amp;"Arial Narrow,Tučné"Přehled bodujících závodnic v sezóně 2022&amp;R&amp;"Arial Narrow,Tučné"Starší žákyně</oddHeader>
    <oddFooter>&amp;LHradec Králové, &amp;D (tisk)&amp;CList &amp;F (&amp;A)&amp;RSestavil ing. Pavel Rytíř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1" sqref="A21"/>
    </sheetView>
  </sheetViews>
  <sheetFormatPr defaultColWidth="9.33203125" defaultRowHeight="12.75"/>
  <cols>
    <col min="1" max="1" width="14.16015625" style="0" customWidth="1"/>
    <col min="2" max="2" width="29" style="0" customWidth="1"/>
    <col min="4" max="6" width="9.33203125" style="1" customWidth="1"/>
    <col min="8" max="8" width="10" style="22" customWidth="1"/>
  </cols>
  <sheetData>
    <row r="1" spans="1:8" s="1" customFormat="1" ht="12.75">
      <c r="A1" s="3" t="s">
        <v>251</v>
      </c>
      <c r="H1" s="2"/>
    </row>
    <row r="2" spans="1:8" ht="25.5">
      <c r="A2" s="4"/>
      <c r="B2" s="4" t="s">
        <v>0</v>
      </c>
      <c r="C2" s="4" t="s">
        <v>158</v>
      </c>
      <c r="D2" s="4" t="s">
        <v>2</v>
      </c>
      <c r="E2" s="4" t="s">
        <v>3</v>
      </c>
      <c r="F2" s="4" t="s">
        <v>225</v>
      </c>
      <c r="G2" s="5" t="s">
        <v>4</v>
      </c>
      <c r="H2" s="4" t="s">
        <v>5</v>
      </c>
    </row>
    <row r="3" spans="2:8" s="1" customFormat="1" ht="12.75">
      <c r="B3" s="3" t="s">
        <v>331</v>
      </c>
      <c r="C3" s="83"/>
      <c r="D3" s="83">
        <v>6</v>
      </c>
      <c r="E3" s="84"/>
      <c r="F3" s="84"/>
      <c r="G3" s="102">
        <f aca="true" t="shared" si="0" ref="G3:G18">SUM(C3:F3)</f>
        <v>6</v>
      </c>
      <c r="H3" s="26" t="s">
        <v>111</v>
      </c>
    </row>
    <row r="4" spans="2:8" s="1" customFormat="1" ht="12.75">
      <c r="B4" s="1" t="s">
        <v>156</v>
      </c>
      <c r="C4" s="83"/>
      <c r="D4" s="83"/>
      <c r="E4" s="84"/>
      <c r="F4" s="84"/>
      <c r="G4" s="102">
        <f t="shared" si="0"/>
        <v>0</v>
      </c>
      <c r="H4" s="26"/>
    </row>
    <row r="5" spans="2:8" s="1" customFormat="1" ht="12.75">
      <c r="B5" s="3" t="s">
        <v>262</v>
      </c>
      <c r="C5" s="83">
        <v>10</v>
      </c>
      <c r="D5" s="83"/>
      <c r="E5" s="84"/>
      <c r="F5" s="84"/>
      <c r="G5" s="102">
        <f t="shared" si="0"/>
        <v>10</v>
      </c>
      <c r="H5" s="26" t="s">
        <v>147</v>
      </c>
    </row>
    <row r="6" spans="2:8" s="1" customFormat="1" ht="12.75">
      <c r="B6" s="3" t="s">
        <v>154</v>
      </c>
      <c r="C6" s="83">
        <f>18+2.75</f>
        <v>20.75</v>
      </c>
      <c r="D6" s="102">
        <v>24</v>
      </c>
      <c r="E6" s="84"/>
      <c r="F6" s="84"/>
      <c r="G6" s="102">
        <f t="shared" si="0"/>
        <v>44.75</v>
      </c>
      <c r="H6" s="27" t="s">
        <v>333</v>
      </c>
    </row>
    <row r="7" spans="2:8" s="1" customFormat="1" ht="12.75">
      <c r="B7" s="1" t="s">
        <v>155</v>
      </c>
      <c r="C7" s="83"/>
      <c r="D7" s="83"/>
      <c r="E7" s="84"/>
      <c r="F7" s="84"/>
      <c r="G7" s="102">
        <f t="shared" si="0"/>
        <v>0</v>
      </c>
      <c r="H7" s="26"/>
    </row>
    <row r="8" spans="2:8" s="1" customFormat="1" ht="12.75">
      <c r="B8" s="3" t="s">
        <v>332</v>
      </c>
      <c r="C8" s="83" t="s">
        <v>7</v>
      </c>
      <c r="D8" s="83">
        <v>2.25</v>
      </c>
      <c r="E8" s="84"/>
      <c r="F8" s="117"/>
      <c r="G8" s="102">
        <f t="shared" si="0"/>
        <v>2.25</v>
      </c>
      <c r="H8" s="26" t="s">
        <v>148</v>
      </c>
    </row>
    <row r="9" spans="2:8" s="1" customFormat="1" ht="12.75">
      <c r="B9" s="3" t="s">
        <v>261</v>
      </c>
      <c r="C9" s="83">
        <f>15+2.75</f>
        <v>17.75</v>
      </c>
      <c r="D9" s="83">
        <v>19.5</v>
      </c>
      <c r="E9" s="84"/>
      <c r="F9" s="117"/>
      <c r="G9" s="102">
        <f t="shared" si="0"/>
        <v>37.25</v>
      </c>
      <c r="H9" s="26" t="s">
        <v>107</v>
      </c>
    </row>
    <row r="10" spans="2:8" s="1" customFormat="1" ht="12.75">
      <c r="B10" s="1" t="s">
        <v>102</v>
      </c>
      <c r="C10" s="83"/>
      <c r="D10" s="102"/>
      <c r="E10" s="84"/>
      <c r="F10" s="117"/>
      <c r="G10" s="102">
        <f t="shared" si="0"/>
        <v>0</v>
      </c>
      <c r="H10" s="26"/>
    </row>
    <row r="11" spans="2:8" s="1" customFormat="1" ht="12.75">
      <c r="B11" s="3" t="s">
        <v>263</v>
      </c>
      <c r="C11" s="83">
        <v>9</v>
      </c>
      <c r="D11" s="83">
        <v>6</v>
      </c>
      <c r="E11" s="84"/>
      <c r="F11" s="117"/>
      <c r="G11" s="102">
        <f t="shared" si="0"/>
        <v>15</v>
      </c>
      <c r="H11" s="26" t="s">
        <v>110</v>
      </c>
    </row>
    <row r="12" spans="2:8" s="1" customFormat="1" ht="12.75">
      <c r="B12" s="3" t="s">
        <v>264</v>
      </c>
      <c r="C12" s="83">
        <v>3</v>
      </c>
      <c r="D12" s="83">
        <v>2.25</v>
      </c>
      <c r="E12" s="84"/>
      <c r="F12" s="117"/>
      <c r="G12" s="102">
        <f t="shared" si="0"/>
        <v>5.25</v>
      </c>
      <c r="H12" s="26" t="s">
        <v>112</v>
      </c>
    </row>
    <row r="13" spans="2:8" s="1" customFormat="1" ht="12.75">
      <c r="B13" s="3" t="s">
        <v>157</v>
      </c>
      <c r="C13" s="102">
        <v>24</v>
      </c>
      <c r="D13" s="83">
        <f>15+2.25</f>
        <v>17.25</v>
      </c>
      <c r="E13" s="84"/>
      <c r="F13" s="84"/>
      <c r="G13" s="102">
        <f t="shared" si="0"/>
        <v>41.25</v>
      </c>
      <c r="H13" s="26" t="s">
        <v>106</v>
      </c>
    </row>
    <row r="14" spans="2:8" s="1" customFormat="1" ht="12.75">
      <c r="B14" s="3" t="s">
        <v>153</v>
      </c>
      <c r="C14" s="103">
        <f>22+2.75</f>
        <v>24.75</v>
      </c>
      <c r="D14" s="103">
        <v>33</v>
      </c>
      <c r="E14" s="118"/>
      <c r="F14" s="84"/>
      <c r="G14" s="103">
        <f t="shared" si="0"/>
        <v>57.75</v>
      </c>
      <c r="H14" s="104" t="s">
        <v>103</v>
      </c>
    </row>
    <row r="15" spans="2:8" s="1" customFormat="1" ht="12.75">
      <c r="B15" s="3" t="s">
        <v>203</v>
      </c>
      <c r="C15" s="102">
        <f>20+2.75</f>
        <v>22.75</v>
      </c>
      <c r="D15" s="102">
        <v>22</v>
      </c>
      <c r="E15" s="84"/>
      <c r="F15" s="84"/>
      <c r="G15" s="102">
        <f t="shared" si="0"/>
        <v>44.75</v>
      </c>
      <c r="H15" s="27" t="s">
        <v>333</v>
      </c>
    </row>
    <row r="16" spans="2:8" s="1" customFormat="1" ht="12.75">
      <c r="B16" s="3" t="s">
        <v>139</v>
      </c>
      <c r="C16" s="83">
        <v>0</v>
      </c>
      <c r="D16" s="83">
        <f>13+2.25</f>
        <v>15.25</v>
      </c>
      <c r="E16" s="84"/>
      <c r="F16" s="84"/>
      <c r="G16" s="102">
        <f t="shared" si="0"/>
        <v>15.25</v>
      </c>
      <c r="H16" s="26" t="s">
        <v>109</v>
      </c>
    </row>
    <row r="17" spans="2:8" s="1" customFormat="1" ht="12.75">
      <c r="B17" s="3" t="s">
        <v>260</v>
      </c>
      <c r="C17" s="83">
        <v>19</v>
      </c>
      <c r="D17" s="83">
        <v>15</v>
      </c>
      <c r="E17" s="84"/>
      <c r="F17" s="84"/>
      <c r="G17" s="102">
        <f t="shared" si="0"/>
        <v>34</v>
      </c>
      <c r="H17" s="26" t="s">
        <v>108</v>
      </c>
    </row>
    <row r="18" spans="2:8" s="1" customFormat="1" ht="10.5" customHeight="1">
      <c r="B18" s="11" t="s">
        <v>8</v>
      </c>
      <c r="C18" s="74">
        <f>SUM(C3:C17)</f>
        <v>151</v>
      </c>
      <c r="D18" s="74">
        <f>SUM(D3:D17)</f>
        <v>162.5</v>
      </c>
      <c r="E18" s="74">
        <f>SUM(E3:E17)</f>
        <v>0</v>
      </c>
      <c r="F18" s="74">
        <f>SUM(F3:F17)</f>
        <v>0</v>
      </c>
      <c r="G18" s="25">
        <f t="shared" si="0"/>
        <v>313.5</v>
      </c>
      <c r="H18" s="26"/>
    </row>
    <row r="19" spans="2:10" s="1" customFormat="1" ht="10.5" customHeight="1">
      <c r="B19" s="16"/>
      <c r="C19" s="29" t="s">
        <v>114</v>
      </c>
      <c r="D19" s="29" t="s">
        <v>114</v>
      </c>
      <c r="E19" s="29" t="s">
        <v>114</v>
      </c>
      <c r="F19" s="29" t="s">
        <v>114</v>
      </c>
      <c r="G19" s="12"/>
      <c r="H19" s="12"/>
      <c r="I19" s="21"/>
      <c r="J19" s="2"/>
    </row>
    <row r="20" spans="1:8" ht="10.5" customHeight="1">
      <c r="A20" s="1"/>
      <c r="B20" s="16" t="s">
        <v>7</v>
      </c>
      <c r="C20" s="13"/>
      <c r="D20" s="13"/>
      <c r="E20" s="13" t="s">
        <v>7</v>
      </c>
      <c r="F20" s="13"/>
      <c r="G20" s="13"/>
      <c r="H20" s="26"/>
    </row>
    <row r="21" spans="1:7" ht="12" customHeight="1">
      <c r="A21" s="11" t="s">
        <v>322</v>
      </c>
      <c r="B21" s="1"/>
      <c r="C21" s="1"/>
      <c r="G21" s="1"/>
    </row>
    <row r="22" spans="1:7" ht="12.75" hidden="1">
      <c r="A22" s="1"/>
      <c r="B22" s="1"/>
      <c r="C22" s="1"/>
      <c r="G22" s="1"/>
    </row>
    <row r="24" ht="13.5">
      <c r="B24" s="20"/>
    </row>
    <row r="25" ht="13.5">
      <c r="B25" s="20"/>
    </row>
    <row r="26" ht="13.5">
      <c r="B26" s="20"/>
    </row>
    <row r="27" ht="13.5">
      <c r="B27" s="20"/>
    </row>
    <row r="28" spans="2:8" ht="13.5">
      <c r="B28" s="20"/>
      <c r="H28" s="22" t="s">
        <v>9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2022&amp;R&amp;"Arial Narrow,Tučné"Mladší žáci</oddHeader>
    <oddFooter>&amp;LHradec Králové, &amp;D (tisk)&amp;CList &amp;F (&amp;A)&amp;RSestavil ing. Pavel Rytíř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3">
      <selection activeCell="D26" sqref="D26"/>
    </sheetView>
  </sheetViews>
  <sheetFormatPr defaultColWidth="9.33203125" defaultRowHeight="12.75"/>
  <cols>
    <col min="1" max="1" width="14.16015625" style="1" customWidth="1"/>
    <col min="2" max="2" width="36.5" style="1" customWidth="1"/>
    <col min="3" max="7" width="9.33203125" style="1" customWidth="1"/>
    <col min="8" max="8" width="10" style="2" customWidth="1"/>
    <col min="9" max="16384" width="9.33203125" style="1" customWidth="1"/>
  </cols>
  <sheetData>
    <row r="1" spans="1:8" s="24" customFormat="1" ht="12.75">
      <c r="A1" s="23" t="s">
        <v>252</v>
      </c>
      <c r="H1" s="4"/>
    </row>
    <row r="2" spans="1:8" ht="24" customHeight="1">
      <c r="A2" s="4"/>
      <c r="B2" s="4" t="s">
        <v>0</v>
      </c>
      <c r="C2" s="4" t="s">
        <v>159</v>
      </c>
      <c r="D2" s="4" t="s">
        <v>2</v>
      </c>
      <c r="E2" s="4" t="s">
        <v>3</v>
      </c>
      <c r="F2" s="4" t="s">
        <v>225</v>
      </c>
      <c r="G2" s="5" t="s">
        <v>4</v>
      </c>
      <c r="H2" s="4" t="s">
        <v>5</v>
      </c>
    </row>
    <row r="3" spans="2:8" ht="12.75">
      <c r="B3" s="3" t="s">
        <v>267</v>
      </c>
      <c r="C3" s="7">
        <f>13+2.25</f>
        <v>15.25</v>
      </c>
      <c r="D3" s="7">
        <f>16+2.75</f>
        <v>18.75</v>
      </c>
      <c r="E3" s="7"/>
      <c r="F3" s="6"/>
      <c r="G3" s="10">
        <f aca="true" t="shared" si="0" ref="G3:G46">SUM(C3:F3)</f>
        <v>34</v>
      </c>
      <c r="H3" s="2" t="s">
        <v>108</v>
      </c>
    </row>
    <row r="4" spans="2:8" ht="12.75">
      <c r="B4" s="3" t="s">
        <v>166</v>
      </c>
      <c r="C4" s="7">
        <v>0</v>
      </c>
      <c r="D4" s="7">
        <v>1.25</v>
      </c>
      <c r="E4" s="7"/>
      <c r="F4" s="6"/>
      <c r="G4" s="10">
        <f t="shared" si="0"/>
        <v>1.25</v>
      </c>
      <c r="H4" s="2" t="s">
        <v>218</v>
      </c>
    </row>
    <row r="5" spans="2:8" ht="12.75">
      <c r="B5" s="3" t="s">
        <v>278</v>
      </c>
      <c r="C5" s="7">
        <v>1</v>
      </c>
      <c r="D5" s="7">
        <v>1.25</v>
      </c>
      <c r="E5" s="7"/>
      <c r="F5" s="6"/>
      <c r="G5" s="10">
        <f t="shared" si="0"/>
        <v>2.25</v>
      </c>
      <c r="H5" s="2" t="s">
        <v>326</v>
      </c>
    </row>
    <row r="6" spans="2:8" ht="12.75">
      <c r="B6" s="3" t="s">
        <v>285</v>
      </c>
      <c r="C6" s="7">
        <v>0.75</v>
      </c>
      <c r="D6" s="7"/>
      <c r="E6" s="7"/>
      <c r="F6" s="6"/>
      <c r="G6" s="10">
        <f t="shared" si="0"/>
        <v>0.75</v>
      </c>
      <c r="H6" s="2" t="s">
        <v>329</v>
      </c>
    </row>
    <row r="7" spans="2:8" ht="12.75">
      <c r="B7" s="3" t="s">
        <v>273</v>
      </c>
      <c r="C7" s="7" t="s">
        <v>195</v>
      </c>
      <c r="D7" s="7">
        <v>2.25</v>
      </c>
      <c r="E7" s="7"/>
      <c r="F7" s="6"/>
      <c r="G7" s="10">
        <f t="shared" si="0"/>
        <v>2.25</v>
      </c>
      <c r="H7" s="2" t="s">
        <v>326</v>
      </c>
    </row>
    <row r="8" spans="2:8" ht="12.75">
      <c r="B8" s="3" t="s">
        <v>272</v>
      </c>
      <c r="C8" s="7">
        <f>1+2</f>
        <v>3</v>
      </c>
      <c r="D8" s="7">
        <f>5+2.25</f>
        <v>7.25</v>
      </c>
      <c r="E8" s="7"/>
      <c r="F8" s="6"/>
      <c r="G8" s="10">
        <f t="shared" si="0"/>
        <v>10.25</v>
      </c>
      <c r="H8" s="2" t="s">
        <v>174</v>
      </c>
    </row>
    <row r="9" spans="2:8" ht="12.75">
      <c r="B9" s="3" t="s">
        <v>133</v>
      </c>
      <c r="C9" s="10">
        <v>25</v>
      </c>
      <c r="D9" s="10">
        <f>19+2.75</f>
        <v>21.75</v>
      </c>
      <c r="E9" s="10"/>
      <c r="F9" s="9"/>
      <c r="G9" s="10">
        <f t="shared" si="0"/>
        <v>46.75</v>
      </c>
      <c r="H9" s="105" t="s">
        <v>105</v>
      </c>
    </row>
    <row r="10" spans="2:8" ht="12.75">
      <c r="B10" s="3" t="s">
        <v>287</v>
      </c>
      <c r="C10" s="7">
        <v>0.75</v>
      </c>
      <c r="D10" s="7">
        <v>1</v>
      </c>
      <c r="E10" s="7"/>
      <c r="F10" s="6"/>
      <c r="G10" s="10">
        <f t="shared" si="0"/>
        <v>1.75</v>
      </c>
      <c r="H10" s="2" t="s">
        <v>327</v>
      </c>
    </row>
    <row r="11" spans="2:8" ht="12.75">
      <c r="B11" s="3" t="s">
        <v>274</v>
      </c>
      <c r="C11" s="7">
        <v>2</v>
      </c>
      <c r="D11" s="7">
        <f>7+1</f>
        <v>8</v>
      </c>
      <c r="E11" s="7"/>
      <c r="F11" s="6"/>
      <c r="G11" s="10">
        <f t="shared" si="0"/>
        <v>10</v>
      </c>
      <c r="H11" s="2" t="s">
        <v>318</v>
      </c>
    </row>
    <row r="12" spans="2:8" ht="12.75">
      <c r="B12" s="3" t="s">
        <v>253</v>
      </c>
      <c r="C12" s="7">
        <f>9+2.25</f>
        <v>11.25</v>
      </c>
      <c r="D12" s="7">
        <v>2.25</v>
      </c>
      <c r="E12" s="7"/>
      <c r="F12" s="6"/>
      <c r="G12" s="10">
        <f t="shared" si="0"/>
        <v>13.5</v>
      </c>
      <c r="H12" s="2" t="s">
        <v>324</v>
      </c>
    </row>
    <row r="13" spans="2:8" ht="12.75">
      <c r="B13" s="3" t="s">
        <v>280</v>
      </c>
      <c r="C13" s="7">
        <v>0</v>
      </c>
      <c r="D13" s="7">
        <v>0</v>
      </c>
      <c r="E13" s="7"/>
      <c r="F13" s="6"/>
      <c r="G13" s="10">
        <f t="shared" si="0"/>
        <v>0</v>
      </c>
      <c r="H13" s="2" t="s">
        <v>330</v>
      </c>
    </row>
    <row r="14" spans="2:8" ht="12.75">
      <c r="B14" s="3" t="s">
        <v>279</v>
      </c>
      <c r="C14" s="7">
        <v>0</v>
      </c>
      <c r="D14" s="7">
        <v>0</v>
      </c>
      <c r="E14" s="7"/>
      <c r="F14" s="6"/>
      <c r="G14" s="10">
        <f t="shared" si="0"/>
        <v>0</v>
      </c>
      <c r="H14" s="2" t="s">
        <v>330</v>
      </c>
    </row>
    <row r="15" spans="2:8" ht="12.75">
      <c r="B15" s="3" t="s">
        <v>162</v>
      </c>
      <c r="C15" s="7">
        <v>9</v>
      </c>
      <c r="D15" s="7">
        <v>12</v>
      </c>
      <c r="E15" s="7"/>
      <c r="F15" s="6"/>
      <c r="G15" s="10">
        <f t="shared" si="0"/>
        <v>21</v>
      </c>
      <c r="H15" s="2" t="s">
        <v>148</v>
      </c>
    </row>
    <row r="16" spans="2:8" ht="12.75">
      <c r="B16" s="3" t="s">
        <v>266</v>
      </c>
      <c r="C16" s="7">
        <v>13.5</v>
      </c>
      <c r="D16" s="7">
        <v>15.5</v>
      </c>
      <c r="E16" s="7"/>
      <c r="F16" s="6"/>
      <c r="G16" s="10">
        <f t="shared" si="0"/>
        <v>29</v>
      </c>
      <c r="H16" s="2" t="s">
        <v>147</v>
      </c>
    </row>
    <row r="17" spans="2:8" ht="12.75">
      <c r="B17" s="3" t="s">
        <v>226</v>
      </c>
      <c r="C17" s="10">
        <v>27</v>
      </c>
      <c r="D17" s="10">
        <v>25</v>
      </c>
      <c r="E17" s="7"/>
      <c r="F17" s="6"/>
      <c r="G17" s="10">
        <f t="shared" si="0"/>
        <v>52</v>
      </c>
      <c r="H17" s="105" t="s">
        <v>104</v>
      </c>
    </row>
    <row r="18" spans="2:8" ht="12.75">
      <c r="B18" s="3" t="s">
        <v>281</v>
      </c>
      <c r="C18" s="7">
        <v>0.75</v>
      </c>
      <c r="D18" s="7">
        <v>1</v>
      </c>
      <c r="E18" s="7"/>
      <c r="F18" s="6"/>
      <c r="G18" s="10">
        <f t="shared" si="0"/>
        <v>1.75</v>
      </c>
      <c r="H18" s="2" t="s">
        <v>327</v>
      </c>
    </row>
    <row r="19" spans="2:7" ht="12.75">
      <c r="B19" s="1" t="s">
        <v>115</v>
      </c>
      <c r="C19" s="7"/>
      <c r="D19" s="7"/>
      <c r="E19" s="7"/>
      <c r="F19" s="6"/>
      <c r="G19" s="10">
        <f t="shared" si="0"/>
        <v>0</v>
      </c>
    </row>
    <row r="20" spans="2:8" ht="12.75">
      <c r="B20" s="3" t="s">
        <v>275</v>
      </c>
      <c r="C20" s="7">
        <f>2+1</f>
        <v>3</v>
      </c>
      <c r="D20" s="7">
        <v>1.25</v>
      </c>
      <c r="E20" s="7"/>
      <c r="F20" s="6"/>
      <c r="G20" s="10">
        <f t="shared" si="0"/>
        <v>4.25</v>
      </c>
      <c r="H20" s="2" t="s">
        <v>214</v>
      </c>
    </row>
    <row r="21" spans="2:8" ht="12.75">
      <c r="B21" s="3" t="s">
        <v>254</v>
      </c>
      <c r="C21" s="7">
        <v>13</v>
      </c>
      <c r="D21" s="7">
        <v>13</v>
      </c>
      <c r="E21" s="7"/>
      <c r="F21" s="6"/>
      <c r="G21" s="10">
        <f t="shared" si="0"/>
        <v>26</v>
      </c>
      <c r="H21" s="2" t="s">
        <v>111</v>
      </c>
    </row>
    <row r="22" spans="2:7" ht="12.75">
      <c r="B22" s="1" t="s">
        <v>255</v>
      </c>
      <c r="C22" s="7"/>
      <c r="D22" s="7"/>
      <c r="E22" s="7"/>
      <c r="F22" s="6"/>
      <c r="G22" s="10">
        <f t="shared" si="0"/>
        <v>0</v>
      </c>
    </row>
    <row r="23" spans="2:8" ht="12.75">
      <c r="B23" s="3" t="s">
        <v>268</v>
      </c>
      <c r="C23" s="7">
        <v>9</v>
      </c>
      <c r="D23" s="7">
        <v>5</v>
      </c>
      <c r="E23" s="7"/>
      <c r="F23" s="6"/>
      <c r="G23" s="10">
        <f t="shared" si="0"/>
        <v>14</v>
      </c>
      <c r="H23" s="2" t="s">
        <v>149</v>
      </c>
    </row>
    <row r="24" spans="2:8" ht="12.75">
      <c r="B24" s="3" t="s">
        <v>163</v>
      </c>
      <c r="C24" s="7">
        <f>7+1</f>
        <v>8</v>
      </c>
      <c r="D24" s="7">
        <v>4</v>
      </c>
      <c r="E24" s="7"/>
      <c r="F24" s="6"/>
      <c r="G24" s="10">
        <f t="shared" si="0"/>
        <v>12</v>
      </c>
      <c r="H24" s="2" t="s">
        <v>168</v>
      </c>
    </row>
    <row r="25" spans="2:8" ht="12.75">
      <c r="B25" s="3" t="s">
        <v>277</v>
      </c>
      <c r="C25" s="7">
        <v>1</v>
      </c>
      <c r="D25" s="7">
        <v>0</v>
      </c>
      <c r="E25" s="7"/>
      <c r="F25" s="6"/>
      <c r="G25" s="10">
        <f t="shared" si="0"/>
        <v>1</v>
      </c>
      <c r="H25" s="2" t="s">
        <v>328</v>
      </c>
    </row>
    <row r="26" spans="2:8" ht="12.75">
      <c r="B26" s="3" t="s">
        <v>134</v>
      </c>
      <c r="C26" s="106">
        <v>28</v>
      </c>
      <c r="D26" s="106">
        <v>30</v>
      </c>
      <c r="E26" s="7"/>
      <c r="F26" s="6"/>
      <c r="G26" s="106">
        <f t="shared" si="0"/>
        <v>58</v>
      </c>
      <c r="H26" s="107" t="s">
        <v>103</v>
      </c>
    </row>
    <row r="27" spans="2:8" ht="12.75">
      <c r="B27" s="3" t="s">
        <v>283</v>
      </c>
      <c r="C27" s="7">
        <v>0</v>
      </c>
      <c r="D27" s="7">
        <f>4+1.25</f>
        <v>5.25</v>
      </c>
      <c r="E27" s="7"/>
      <c r="F27" s="6"/>
      <c r="G27" s="10">
        <f t="shared" si="0"/>
        <v>5.25</v>
      </c>
      <c r="H27" s="2" t="s">
        <v>151</v>
      </c>
    </row>
    <row r="28" spans="2:7" ht="12.75">
      <c r="B28" s="1" t="s">
        <v>256</v>
      </c>
      <c r="C28" s="7"/>
      <c r="D28" s="7"/>
      <c r="E28" s="7"/>
      <c r="F28" s="6"/>
      <c r="G28" s="10">
        <f t="shared" si="0"/>
        <v>0</v>
      </c>
    </row>
    <row r="29" spans="2:8" ht="12.75">
      <c r="B29" s="3" t="s">
        <v>257</v>
      </c>
      <c r="C29" s="7">
        <v>2</v>
      </c>
      <c r="D29" s="7">
        <f>3+2.25</f>
        <v>5.25</v>
      </c>
      <c r="E29" s="7"/>
      <c r="F29" s="6"/>
      <c r="G29" s="10">
        <f t="shared" si="0"/>
        <v>7.25</v>
      </c>
      <c r="H29" s="2" t="s">
        <v>169</v>
      </c>
    </row>
    <row r="30" spans="2:7" ht="12.75">
      <c r="B30" s="1" t="s">
        <v>258</v>
      </c>
      <c r="C30" s="7"/>
      <c r="D30" s="7"/>
      <c r="E30" s="7"/>
      <c r="F30" s="6"/>
      <c r="G30" s="10">
        <f t="shared" si="0"/>
        <v>0</v>
      </c>
    </row>
    <row r="31" spans="2:8" ht="12.75">
      <c r="B31" s="3" t="s">
        <v>161</v>
      </c>
      <c r="C31" s="7">
        <v>21</v>
      </c>
      <c r="D31" s="7">
        <v>20</v>
      </c>
      <c r="E31" s="7"/>
      <c r="F31" s="6"/>
      <c r="G31" s="10">
        <f t="shared" si="0"/>
        <v>41</v>
      </c>
      <c r="H31" s="2" t="s">
        <v>323</v>
      </c>
    </row>
    <row r="32" spans="2:8" ht="12.75">
      <c r="B32" s="3" t="s">
        <v>265</v>
      </c>
      <c r="C32" s="7">
        <f>20+2</f>
        <v>22</v>
      </c>
      <c r="D32" s="7">
        <v>19</v>
      </c>
      <c r="E32" s="7"/>
      <c r="F32" s="6"/>
      <c r="G32" s="10">
        <f t="shared" si="0"/>
        <v>41</v>
      </c>
      <c r="H32" s="2" t="s">
        <v>323</v>
      </c>
    </row>
    <row r="33" spans="2:8" ht="12.75">
      <c r="B33" s="3" t="s">
        <v>259</v>
      </c>
      <c r="C33" s="7">
        <v>15</v>
      </c>
      <c r="D33" s="7">
        <v>15</v>
      </c>
      <c r="E33" s="7"/>
      <c r="F33" s="9"/>
      <c r="G33" s="10">
        <f t="shared" si="0"/>
        <v>30</v>
      </c>
      <c r="H33" s="2" t="s">
        <v>110</v>
      </c>
    </row>
    <row r="34" spans="2:8" ht="12.75">
      <c r="B34" s="3" t="s">
        <v>276</v>
      </c>
      <c r="C34" s="7">
        <f>1+0.75</f>
        <v>1.75</v>
      </c>
      <c r="D34" s="7">
        <v>1</v>
      </c>
      <c r="E34" s="7"/>
      <c r="F34" s="6"/>
      <c r="G34" s="10">
        <f t="shared" si="0"/>
        <v>2.75</v>
      </c>
      <c r="H34" s="2" t="s">
        <v>152</v>
      </c>
    </row>
    <row r="35" spans="2:8" ht="12.75">
      <c r="B35" s="3" t="s">
        <v>282</v>
      </c>
      <c r="C35" s="7">
        <v>0</v>
      </c>
      <c r="D35" s="7">
        <v>0</v>
      </c>
      <c r="E35" s="7"/>
      <c r="F35" s="6"/>
      <c r="G35" s="10">
        <f t="shared" si="0"/>
        <v>0</v>
      </c>
      <c r="H35" s="2" t="s">
        <v>330</v>
      </c>
    </row>
    <row r="36" spans="2:8" ht="12.75">
      <c r="B36" s="3" t="s">
        <v>271</v>
      </c>
      <c r="C36" s="7">
        <f>7+2.25</f>
        <v>9.25</v>
      </c>
      <c r="D36" s="10"/>
      <c r="E36" s="7"/>
      <c r="F36" s="6"/>
      <c r="G36" s="10">
        <f t="shared" si="0"/>
        <v>9.25</v>
      </c>
      <c r="H36" s="2" t="s">
        <v>325</v>
      </c>
    </row>
    <row r="37" spans="2:8" ht="12.75">
      <c r="B37" s="1" t="s">
        <v>136</v>
      </c>
      <c r="C37" s="10"/>
      <c r="D37" s="10"/>
      <c r="E37" s="7"/>
      <c r="F37" s="6"/>
      <c r="G37" s="10">
        <f t="shared" si="0"/>
        <v>0</v>
      </c>
      <c r="H37" s="105"/>
    </row>
    <row r="38" spans="2:8" ht="12.75">
      <c r="B38" s="3" t="s">
        <v>284</v>
      </c>
      <c r="C38" s="7">
        <v>0</v>
      </c>
      <c r="D38" s="7">
        <v>1.5</v>
      </c>
      <c r="E38" s="7"/>
      <c r="F38" s="6"/>
      <c r="G38" s="10">
        <f t="shared" si="0"/>
        <v>1.5</v>
      </c>
      <c r="H38" s="2" t="s">
        <v>205</v>
      </c>
    </row>
    <row r="39" spans="2:8" ht="12.75">
      <c r="B39" s="3" t="s">
        <v>160</v>
      </c>
      <c r="C39" s="7">
        <f>12+2.25</f>
        <v>14.25</v>
      </c>
      <c r="D39" s="7">
        <f>16+2.75</f>
        <v>18.75</v>
      </c>
      <c r="E39" s="10"/>
      <c r="F39" s="6"/>
      <c r="G39" s="10">
        <f t="shared" si="0"/>
        <v>33</v>
      </c>
      <c r="H39" s="2" t="s">
        <v>109</v>
      </c>
    </row>
    <row r="40" spans="2:8" ht="12.75">
      <c r="B40" s="3" t="s">
        <v>165</v>
      </c>
      <c r="C40" s="7">
        <v>12</v>
      </c>
      <c r="D40" s="7">
        <v>10</v>
      </c>
      <c r="E40" s="7"/>
      <c r="F40" s="6"/>
      <c r="G40" s="10">
        <f t="shared" si="0"/>
        <v>22</v>
      </c>
      <c r="H40" s="2" t="s">
        <v>112</v>
      </c>
    </row>
    <row r="41" spans="2:8" ht="12.75">
      <c r="B41" s="3" t="s">
        <v>269</v>
      </c>
      <c r="C41" s="7">
        <f>7+2</f>
        <v>9</v>
      </c>
      <c r="D41" s="7">
        <f>1+2.25</f>
        <v>3.25</v>
      </c>
      <c r="E41" s="7"/>
      <c r="F41" s="6"/>
      <c r="G41" s="10">
        <f t="shared" si="0"/>
        <v>12.25</v>
      </c>
      <c r="H41" s="2" t="s">
        <v>167</v>
      </c>
    </row>
    <row r="42" spans="2:8" ht="12.75">
      <c r="B42" s="3" t="s">
        <v>204</v>
      </c>
      <c r="C42" s="7">
        <v>13.5</v>
      </c>
      <c r="D42" s="7"/>
      <c r="E42" s="7"/>
      <c r="F42" s="6"/>
      <c r="G42" s="10">
        <f t="shared" si="0"/>
        <v>13.5</v>
      </c>
      <c r="H42" s="2" t="s">
        <v>324</v>
      </c>
    </row>
    <row r="43" spans="2:7" ht="12.75">
      <c r="B43" s="1" t="s">
        <v>270</v>
      </c>
      <c r="C43" s="7"/>
      <c r="D43" s="7"/>
      <c r="E43" s="7"/>
      <c r="F43" s="6"/>
      <c r="G43" s="10">
        <f t="shared" si="0"/>
        <v>0</v>
      </c>
    </row>
    <row r="44" spans="2:8" ht="12.75">
      <c r="B44" s="3" t="s">
        <v>286</v>
      </c>
      <c r="C44" s="7">
        <v>0</v>
      </c>
      <c r="D44" s="7"/>
      <c r="E44" s="7"/>
      <c r="F44" s="6"/>
      <c r="G44" s="10">
        <f t="shared" si="0"/>
        <v>0</v>
      </c>
      <c r="H44" s="2" t="s">
        <v>330</v>
      </c>
    </row>
    <row r="45" spans="2:7" ht="12.75">
      <c r="B45" s="1" t="s">
        <v>164</v>
      </c>
      <c r="C45" s="7"/>
      <c r="D45" s="7"/>
      <c r="E45" s="7"/>
      <c r="F45" s="6"/>
      <c r="G45" s="10">
        <f t="shared" si="0"/>
        <v>0</v>
      </c>
    </row>
    <row r="46" spans="2:7" ht="12.75">
      <c r="B46" s="11" t="s">
        <v>8</v>
      </c>
      <c r="C46" s="74">
        <f>SUM(C3:C45)</f>
        <v>291</v>
      </c>
      <c r="D46" s="74">
        <f>SUM(D3:D45)</f>
        <v>269.5</v>
      </c>
      <c r="E46" s="74">
        <f>SUM(E3:E45)</f>
        <v>0</v>
      </c>
      <c r="F46" s="74">
        <f>SUM(F3:F45)</f>
        <v>0</v>
      </c>
      <c r="G46" s="21">
        <f t="shared" si="0"/>
        <v>560.5</v>
      </c>
    </row>
    <row r="47" spans="2:7" ht="12.75">
      <c r="B47" s="11" t="s">
        <v>13</v>
      </c>
      <c r="C47" s="28" t="s">
        <v>41</v>
      </c>
      <c r="D47" s="28" t="s">
        <v>41</v>
      </c>
      <c r="E47" s="28" t="s">
        <v>41</v>
      </c>
      <c r="F47" s="28" t="s">
        <v>41</v>
      </c>
      <c r="G47" s="21"/>
    </row>
    <row r="48" spans="2:7" ht="12.75">
      <c r="B48" s="11"/>
      <c r="C48" s="12"/>
      <c r="D48" s="13"/>
      <c r="E48" s="13"/>
      <c r="F48" s="13"/>
      <c r="G48" s="13"/>
    </row>
    <row r="49" spans="1:8" s="11" customFormat="1" ht="12" customHeight="1">
      <c r="A49" s="11" t="s">
        <v>322</v>
      </c>
      <c r="C49" s="12"/>
      <c r="H49" s="15"/>
    </row>
    <row r="50" ht="12.75" hidden="1">
      <c r="C50" s="13"/>
    </row>
    <row r="51" spans="2:8" s="11" customFormat="1" ht="13.5">
      <c r="B51" s="19"/>
      <c r="H51" s="15"/>
    </row>
    <row r="52" spans="2:3" ht="13.5">
      <c r="B52" s="20"/>
      <c r="C52" s="11"/>
    </row>
    <row r="53" ht="13.5">
      <c r="B53" s="20"/>
    </row>
    <row r="54" ht="13.5">
      <c r="B54" s="20"/>
    </row>
  </sheetData>
  <sheetProtection selectLockedCells="1" selectUnlockedCells="1"/>
  <printOptions gridLines="1" horizontalCentered="1" verticalCentered="1"/>
  <pageMargins left="0.7874015748031497" right="0.7874015748031497" top="0.5905511811023623" bottom="0.3937007874015748" header="0.31496062992125984" footer="0.11811023622047245"/>
  <pageSetup horizontalDpi="300" verticalDpi="300" orientation="landscape" paperSize="9" scale="85" r:id="rId1"/>
  <headerFooter alignWithMargins="0">
    <oddHeader>&amp;LTJ SOKOL Hradec Králové, atletický oddíl&amp;C&amp;"Arial Narrow,Tučné"Přehled bodujících závodnic v sezóně 2022&amp;R&amp;"Arial Narrow,Tučné"Mladší žákyně</oddHeader>
    <oddFooter>&amp;LHradec Králové, &amp;D (tisk)&amp;CList &amp;F (&amp;A)&amp;RSestavil ing. Pavel Rytíř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4">
      <selection activeCell="B29" sqref="B29"/>
    </sheetView>
  </sheetViews>
  <sheetFormatPr defaultColWidth="31.66015625" defaultRowHeight="12.75"/>
  <cols>
    <col min="1" max="1" width="4.83203125" style="31" customWidth="1"/>
    <col min="2" max="2" width="32.83203125" style="31" customWidth="1"/>
    <col min="3" max="7" width="10.83203125" style="31" customWidth="1"/>
    <col min="8" max="8" width="7.66015625" style="40" customWidth="1"/>
    <col min="9" max="9" width="3.5" style="31" customWidth="1"/>
    <col min="10" max="20" width="10.83203125" style="31" customWidth="1"/>
    <col min="21" max="16384" width="31.66015625" style="31" customWidth="1"/>
  </cols>
  <sheetData>
    <row r="1" spans="1:9" ht="12.75">
      <c r="A1" s="50"/>
      <c r="B1" s="30" t="s">
        <v>321</v>
      </c>
      <c r="I1" s="31" t="s">
        <v>10</v>
      </c>
    </row>
    <row r="2" spans="2:8" s="33" customFormat="1" ht="30.75">
      <c r="B2" s="33" t="s">
        <v>11</v>
      </c>
      <c r="C2" s="33" t="s">
        <v>1</v>
      </c>
      <c r="D2" s="33" t="s">
        <v>2</v>
      </c>
      <c r="E2" s="33" t="s">
        <v>3</v>
      </c>
      <c r="F2" s="33" t="s">
        <v>80</v>
      </c>
      <c r="G2" s="35" t="s">
        <v>4</v>
      </c>
      <c r="H2" s="125" t="s">
        <v>216</v>
      </c>
    </row>
    <row r="3" spans="2:8" ht="12.75">
      <c r="B3" s="31" t="s">
        <v>19</v>
      </c>
      <c r="C3" s="51"/>
      <c r="D3" s="51"/>
      <c r="E3" s="51"/>
      <c r="F3" s="51"/>
      <c r="G3" s="73">
        <f aca="true" t="shared" si="0" ref="G3:G41">SUM(C3:F3)</f>
        <v>0</v>
      </c>
      <c r="H3" s="95"/>
    </row>
    <row r="4" spans="1:9" ht="12.75">
      <c r="A4" s="30"/>
      <c r="B4" s="31" t="s">
        <v>20</v>
      </c>
      <c r="C4" s="51"/>
      <c r="D4" s="51"/>
      <c r="E4" s="51"/>
      <c r="F4" s="51"/>
      <c r="G4" s="73">
        <f t="shared" si="0"/>
        <v>0</v>
      </c>
      <c r="H4" s="95"/>
      <c r="I4" s="30"/>
    </row>
    <row r="5" spans="2:8" ht="12.75">
      <c r="B5" s="31" t="s">
        <v>145</v>
      </c>
      <c r="C5" s="51"/>
      <c r="D5" s="51"/>
      <c r="E5" s="51"/>
      <c r="F5" s="51"/>
      <c r="G5" s="73">
        <f t="shared" si="0"/>
        <v>0</v>
      </c>
      <c r="H5" s="95"/>
    </row>
    <row r="6" spans="2:8" ht="12.75">
      <c r="B6" s="31" t="s">
        <v>53</v>
      </c>
      <c r="C6" s="51"/>
      <c r="D6" s="51"/>
      <c r="E6" s="51"/>
      <c r="F6" s="51"/>
      <c r="G6" s="73">
        <f t="shared" si="0"/>
        <v>0</v>
      </c>
      <c r="H6" s="95"/>
    </row>
    <row r="7" spans="2:8" ht="12.75">
      <c r="B7" s="30" t="s">
        <v>190</v>
      </c>
      <c r="C7" s="51">
        <v>3</v>
      </c>
      <c r="D7" s="51"/>
      <c r="E7" s="51"/>
      <c r="F7" s="51"/>
      <c r="G7" s="73">
        <f t="shared" si="0"/>
        <v>3</v>
      </c>
      <c r="H7" s="95" t="s">
        <v>169</v>
      </c>
    </row>
    <row r="8" spans="2:8" ht="12.75">
      <c r="B8" s="31" t="s">
        <v>57</v>
      </c>
      <c r="C8" s="51"/>
      <c r="D8" s="51"/>
      <c r="E8" s="51"/>
      <c r="F8" s="51"/>
      <c r="G8" s="73">
        <f t="shared" si="0"/>
        <v>0</v>
      </c>
      <c r="H8" s="95"/>
    </row>
    <row r="9" spans="2:8" ht="12.75">
      <c r="B9" s="108" t="s">
        <v>86</v>
      </c>
      <c r="C9" s="51">
        <v>5</v>
      </c>
      <c r="D9" s="51"/>
      <c r="E9" s="51"/>
      <c r="F9" s="51"/>
      <c r="G9" s="73">
        <f t="shared" si="0"/>
        <v>5</v>
      </c>
      <c r="H9" s="95" t="s">
        <v>394</v>
      </c>
    </row>
    <row r="10" spans="2:10" ht="12.75">
      <c r="B10" s="41" t="s">
        <v>186</v>
      </c>
      <c r="C10" s="51"/>
      <c r="D10" s="51"/>
      <c r="E10" s="51"/>
      <c r="F10" s="51"/>
      <c r="G10" s="73">
        <f t="shared" si="0"/>
        <v>0</v>
      </c>
      <c r="H10" s="95"/>
      <c r="J10" s="30"/>
    </row>
    <row r="11" spans="2:8" ht="12.75">
      <c r="B11" s="108" t="s">
        <v>179</v>
      </c>
      <c r="C11" s="51">
        <f>5+2+1.25</f>
        <v>8.25</v>
      </c>
      <c r="D11" s="51"/>
      <c r="E11" s="51"/>
      <c r="F11" s="51"/>
      <c r="G11" s="73">
        <f t="shared" si="0"/>
        <v>8.25</v>
      </c>
      <c r="H11" s="95" t="s">
        <v>150</v>
      </c>
    </row>
    <row r="12" spans="2:8" ht="12.75">
      <c r="B12" s="30" t="s">
        <v>391</v>
      </c>
      <c r="C12" s="115">
        <v>9</v>
      </c>
      <c r="D12" s="37"/>
      <c r="E12" s="37"/>
      <c r="F12" s="115"/>
      <c r="G12" s="73">
        <f t="shared" si="0"/>
        <v>9</v>
      </c>
      <c r="H12" s="40" t="s">
        <v>149</v>
      </c>
    </row>
    <row r="13" spans="2:8" ht="12.75">
      <c r="B13" s="30" t="s">
        <v>45</v>
      </c>
      <c r="C13" s="37">
        <f>15+2.5</f>
        <v>17.5</v>
      </c>
      <c r="D13" s="37"/>
      <c r="E13" s="37"/>
      <c r="F13" s="115"/>
      <c r="G13" s="73">
        <f t="shared" si="0"/>
        <v>17.5</v>
      </c>
      <c r="H13" s="126" t="s">
        <v>104</v>
      </c>
    </row>
    <row r="14" spans="2:8" ht="12.75">
      <c r="B14" s="31" t="s">
        <v>51</v>
      </c>
      <c r="C14" s="51"/>
      <c r="D14" s="51"/>
      <c r="E14" s="51"/>
      <c r="F14" s="51"/>
      <c r="G14" s="73">
        <f t="shared" si="0"/>
        <v>0</v>
      </c>
      <c r="H14" s="95"/>
    </row>
    <row r="15" spans="2:10" ht="12.75">
      <c r="B15" s="108" t="s">
        <v>58</v>
      </c>
      <c r="C15" s="51">
        <v>7</v>
      </c>
      <c r="D15" s="51"/>
      <c r="E15" s="51"/>
      <c r="F15" s="51"/>
      <c r="G15" s="73">
        <f t="shared" si="0"/>
        <v>7</v>
      </c>
      <c r="H15" s="95" t="s">
        <v>6</v>
      </c>
      <c r="J15" s="30"/>
    </row>
    <row r="16" spans="1:20" s="30" customFormat="1" ht="12.75">
      <c r="A16" s="31"/>
      <c r="B16" s="30" t="s">
        <v>386</v>
      </c>
      <c r="C16" s="51">
        <f>8+2.5+1.25</f>
        <v>11.75</v>
      </c>
      <c r="D16" s="51"/>
      <c r="E16" s="51"/>
      <c r="F16" s="73"/>
      <c r="G16" s="73">
        <f t="shared" si="0"/>
        <v>11.75</v>
      </c>
      <c r="H16" s="95" t="s">
        <v>108</v>
      </c>
      <c r="I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30" customFormat="1" ht="12.75">
      <c r="A17" s="31"/>
      <c r="B17" s="30" t="s">
        <v>60</v>
      </c>
      <c r="C17" s="51">
        <v>6</v>
      </c>
      <c r="D17" s="51"/>
      <c r="E17" s="51"/>
      <c r="F17" s="73"/>
      <c r="G17" s="73">
        <f t="shared" si="0"/>
        <v>6</v>
      </c>
      <c r="H17" s="95" t="s">
        <v>167</v>
      </c>
      <c r="I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30" customFormat="1" ht="12.75">
      <c r="A18" s="31"/>
      <c r="B18" s="30" t="s">
        <v>21</v>
      </c>
      <c r="C18" s="109">
        <v>19</v>
      </c>
      <c r="D18" s="51"/>
      <c r="E18" s="51"/>
      <c r="F18" s="73"/>
      <c r="G18" s="109">
        <f t="shared" si="0"/>
        <v>19</v>
      </c>
      <c r="H18" s="144" t="s">
        <v>103</v>
      </c>
      <c r="I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9" s="30" customFormat="1" ht="12.75">
      <c r="A19" s="31"/>
      <c r="B19" s="31" t="s">
        <v>23</v>
      </c>
      <c r="C19" s="51"/>
      <c r="D19" s="51"/>
      <c r="E19" s="51"/>
      <c r="F19" s="51"/>
      <c r="G19" s="73">
        <f t="shared" si="0"/>
        <v>0</v>
      </c>
      <c r="H19" s="95"/>
      <c r="I19" s="31"/>
    </row>
    <row r="20" spans="1:9" s="30" customFormat="1" ht="12.75">
      <c r="A20" s="31"/>
      <c r="B20" s="31" t="s">
        <v>82</v>
      </c>
      <c r="C20" s="51"/>
      <c r="D20" s="51"/>
      <c r="E20" s="51"/>
      <c r="F20" s="51"/>
      <c r="G20" s="73">
        <f t="shared" si="0"/>
        <v>0</v>
      </c>
      <c r="H20" s="95"/>
      <c r="I20" s="31"/>
    </row>
    <row r="21" spans="1:9" s="30" customFormat="1" ht="12.75">
      <c r="A21" s="31"/>
      <c r="B21" s="30" t="s">
        <v>27</v>
      </c>
      <c r="C21" s="51">
        <f>2+1.25</f>
        <v>3.25</v>
      </c>
      <c r="D21" s="51"/>
      <c r="E21" s="75"/>
      <c r="F21" s="51"/>
      <c r="G21" s="73">
        <f t="shared" si="0"/>
        <v>3.25</v>
      </c>
      <c r="H21" s="95" t="s">
        <v>325</v>
      </c>
      <c r="I21" s="31"/>
    </row>
    <row r="22" spans="2:10" ht="12.75">
      <c r="B22" s="30" t="s">
        <v>83</v>
      </c>
      <c r="C22" s="51">
        <v>0</v>
      </c>
      <c r="D22" s="51"/>
      <c r="E22" s="51"/>
      <c r="F22" s="51"/>
      <c r="G22" s="73">
        <f t="shared" si="0"/>
        <v>0</v>
      </c>
      <c r="H22" s="95" t="s">
        <v>214</v>
      </c>
      <c r="J22" s="30"/>
    </row>
    <row r="23" spans="2:10" ht="12.75">
      <c r="B23" s="30" t="s">
        <v>390</v>
      </c>
      <c r="C23" s="51">
        <v>10</v>
      </c>
      <c r="D23" s="51"/>
      <c r="E23" s="51"/>
      <c r="F23" s="51"/>
      <c r="G23" s="73">
        <f t="shared" si="0"/>
        <v>10</v>
      </c>
      <c r="H23" s="95" t="s">
        <v>393</v>
      </c>
      <c r="J23" s="30"/>
    </row>
    <row r="24" spans="2:10" ht="12.75">
      <c r="B24" s="108" t="s">
        <v>178</v>
      </c>
      <c r="C24" s="51"/>
      <c r="D24" s="51"/>
      <c r="E24" s="51"/>
      <c r="F24" s="51"/>
      <c r="G24" s="73">
        <f t="shared" si="0"/>
        <v>0</v>
      </c>
      <c r="H24" s="95"/>
      <c r="J24" s="30"/>
    </row>
    <row r="25" spans="2:10" ht="12.75">
      <c r="B25" s="31" t="s">
        <v>32</v>
      </c>
      <c r="C25" s="51"/>
      <c r="D25" s="51"/>
      <c r="E25" s="51"/>
      <c r="F25" s="51"/>
      <c r="G25" s="73">
        <f t="shared" si="0"/>
        <v>0</v>
      </c>
      <c r="H25" s="95"/>
      <c r="J25" s="30"/>
    </row>
    <row r="26" spans="2:10" s="30" customFormat="1" ht="12.75">
      <c r="B26" s="30" t="s">
        <v>354</v>
      </c>
      <c r="C26" s="51">
        <f>9+1.25</f>
        <v>10.25</v>
      </c>
      <c r="D26" s="56"/>
      <c r="E26" s="51"/>
      <c r="F26" s="51"/>
      <c r="G26" s="73">
        <f t="shared" si="0"/>
        <v>10.25</v>
      </c>
      <c r="H26" s="95" t="s">
        <v>111</v>
      </c>
      <c r="I26" s="31"/>
      <c r="J26" s="31"/>
    </row>
    <row r="27" spans="2:10" s="30" customFormat="1" ht="12.75">
      <c r="B27" s="30" t="s">
        <v>118</v>
      </c>
      <c r="C27" s="51">
        <v>10</v>
      </c>
      <c r="D27" s="56"/>
      <c r="E27" s="51"/>
      <c r="F27" s="51"/>
      <c r="G27" s="73">
        <f t="shared" si="0"/>
        <v>10</v>
      </c>
      <c r="H27" s="95" t="s">
        <v>393</v>
      </c>
      <c r="I27" s="31"/>
      <c r="J27" s="31"/>
    </row>
    <row r="28" spans="2:10" s="30" customFormat="1" ht="12.75">
      <c r="B28" s="30" t="s">
        <v>81</v>
      </c>
      <c r="C28" s="51">
        <v>13</v>
      </c>
      <c r="D28" s="56"/>
      <c r="E28" s="73"/>
      <c r="F28" s="73"/>
      <c r="G28" s="73">
        <f t="shared" si="0"/>
        <v>13</v>
      </c>
      <c r="H28" s="95" t="s">
        <v>107</v>
      </c>
      <c r="I28" s="31"/>
      <c r="J28" s="31"/>
    </row>
    <row r="29" spans="2:10" ht="12.75">
      <c r="B29" s="41" t="s">
        <v>180</v>
      </c>
      <c r="C29" s="51">
        <v>2</v>
      </c>
      <c r="D29" s="51"/>
      <c r="E29" s="51"/>
      <c r="F29" s="51"/>
      <c r="G29" s="73">
        <f t="shared" si="0"/>
        <v>2</v>
      </c>
      <c r="H29" s="95" t="s">
        <v>151</v>
      </c>
      <c r="J29" s="30"/>
    </row>
    <row r="30" spans="2:8" ht="12.75">
      <c r="B30" s="31" t="s">
        <v>28</v>
      </c>
      <c r="C30" s="51"/>
      <c r="D30" s="56"/>
      <c r="E30" s="51"/>
      <c r="F30" s="51"/>
      <c r="G30" s="51">
        <f t="shared" si="0"/>
        <v>0</v>
      </c>
      <c r="H30" s="95"/>
    </row>
    <row r="31" spans="1:9" s="30" customFormat="1" ht="12.75">
      <c r="A31" s="31"/>
      <c r="B31" s="30" t="s">
        <v>44</v>
      </c>
      <c r="C31" s="51">
        <v>11</v>
      </c>
      <c r="D31" s="73"/>
      <c r="E31" s="51"/>
      <c r="F31" s="51"/>
      <c r="G31" s="73">
        <f t="shared" si="0"/>
        <v>11</v>
      </c>
      <c r="H31" s="95" t="s">
        <v>336</v>
      </c>
      <c r="I31" s="31"/>
    </row>
    <row r="32" spans="1:9" s="30" customFormat="1" ht="12.75">
      <c r="A32" s="31"/>
      <c r="B32" s="108" t="s">
        <v>389</v>
      </c>
      <c r="C32" s="51">
        <f>2+2</f>
        <v>4</v>
      </c>
      <c r="D32" s="73"/>
      <c r="E32" s="51"/>
      <c r="F32" s="51"/>
      <c r="G32" s="73">
        <f t="shared" si="0"/>
        <v>4</v>
      </c>
      <c r="H32" s="95" t="s">
        <v>318</v>
      </c>
      <c r="I32" s="31"/>
    </row>
    <row r="33" spans="2:8" ht="12.75">
      <c r="B33" s="31" t="s">
        <v>33</v>
      </c>
      <c r="C33" s="51"/>
      <c r="D33" s="51"/>
      <c r="E33" s="51"/>
      <c r="F33" s="51"/>
      <c r="G33" s="51">
        <f t="shared" si="0"/>
        <v>0</v>
      </c>
      <c r="H33" s="95"/>
    </row>
    <row r="34" spans="1:20" s="30" customFormat="1" ht="12.75">
      <c r="A34" s="31"/>
      <c r="B34" s="30" t="s">
        <v>24</v>
      </c>
      <c r="C34" s="51">
        <v>11</v>
      </c>
      <c r="D34" s="51"/>
      <c r="E34" s="73"/>
      <c r="F34" s="51"/>
      <c r="G34" s="73">
        <f t="shared" si="0"/>
        <v>11</v>
      </c>
      <c r="H34" s="95" t="s">
        <v>336</v>
      </c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s="30" customFormat="1" ht="12.75">
      <c r="A35" s="31"/>
      <c r="B35" s="30" t="s">
        <v>388</v>
      </c>
      <c r="C35" s="51">
        <f>13+2</f>
        <v>15</v>
      </c>
      <c r="D35" s="51"/>
      <c r="E35" s="73"/>
      <c r="F35" s="51"/>
      <c r="G35" s="73">
        <f t="shared" si="0"/>
        <v>15</v>
      </c>
      <c r="H35" s="95" t="s">
        <v>106</v>
      </c>
      <c r="I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2:10" s="30" customFormat="1" ht="12.75">
      <c r="B36" s="30" t="s">
        <v>387</v>
      </c>
      <c r="C36" s="51">
        <f>8+2.5</f>
        <v>10.5</v>
      </c>
      <c r="D36" s="56"/>
      <c r="E36" s="73"/>
      <c r="F36" s="73"/>
      <c r="G36" s="73">
        <f t="shared" si="0"/>
        <v>10.5</v>
      </c>
      <c r="H36" s="95" t="s">
        <v>147</v>
      </c>
      <c r="I36" s="31"/>
      <c r="J36" s="31"/>
    </row>
    <row r="37" spans="2:10" s="30" customFormat="1" ht="12.75">
      <c r="B37" s="30" t="s">
        <v>40</v>
      </c>
      <c r="C37" s="51">
        <v>5</v>
      </c>
      <c r="D37" s="56"/>
      <c r="E37" s="73"/>
      <c r="F37" s="73"/>
      <c r="G37" s="73">
        <f t="shared" si="0"/>
        <v>5</v>
      </c>
      <c r="H37" s="95" t="s">
        <v>394</v>
      </c>
      <c r="I37" s="31"/>
      <c r="J37" s="31"/>
    </row>
    <row r="38" spans="2:8" ht="12.75">
      <c r="B38" s="31" t="s">
        <v>31</v>
      </c>
      <c r="C38" s="51"/>
      <c r="D38" s="56"/>
      <c r="E38" s="51"/>
      <c r="F38" s="51"/>
      <c r="G38" s="51">
        <f t="shared" si="0"/>
        <v>0</v>
      </c>
      <c r="H38" s="95"/>
    </row>
    <row r="39" spans="2:8" ht="12.75">
      <c r="B39" s="41" t="s">
        <v>217</v>
      </c>
      <c r="C39" s="51"/>
      <c r="D39" s="56"/>
      <c r="E39" s="51"/>
      <c r="F39" s="51"/>
      <c r="G39" s="51">
        <f t="shared" si="0"/>
        <v>0</v>
      </c>
      <c r="H39" s="95"/>
    </row>
    <row r="40" spans="2:8" s="30" customFormat="1" ht="12.75">
      <c r="B40" s="30" t="s">
        <v>177</v>
      </c>
      <c r="C40" s="73">
        <f>13+2.5</f>
        <v>15.5</v>
      </c>
      <c r="D40" s="73"/>
      <c r="E40" s="73"/>
      <c r="F40" s="51"/>
      <c r="G40" s="73">
        <f t="shared" si="0"/>
        <v>15.5</v>
      </c>
      <c r="H40" s="97" t="s">
        <v>105</v>
      </c>
    </row>
    <row r="41" spans="2:8" ht="12.75">
      <c r="B41" s="41" t="s">
        <v>8</v>
      </c>
      <c r="C41" s="42">
        <f>SUM(C3:C40)</f>
        <v>207</v>
      </c>
      <c r="D41" s="42">
        <f>SUM(D3:D40)</f>
        <v>0</v>
      </c>
      <c r="E41" s="42">
        <f>SUM(E3:E40)</f>
        <v>0</v>
      </c>
      <c r="F41" s="42">
        <f>SUM(F3:F40)</f>
        <v>0</v>
      </c>
      <c r="G41" s="42">
        <f t="shared" si="0"/>
        <v>207</v>
      </c>
      <c r="H41" s="95"/>
    </row>
    <row r="42" spans="2:8" s="41" customFormat="1" ht="12.75">
      <c r="B42" s="46"/>
      <c r="C42" s="52"/>
      <c r="D42" s="53" t="s">
        <v>7</v>
      </c>
      <c r="E42" s="41" t="s">
        <v>7</v>
      </c>
      <c r="F42" s="41" t="s">
        <v>7</v>
      </c>
      <c r="G42" s="53"/>
      <c r="H42" s="95"/>
    </row>
    <row r="43" ht="12.75">
      <c r="A43" s="1" t="s">
        <v>392</v>
      </c>
    </row>
    <row r="44" ht="12.75">
      <c r="A44" s="31" t="s">
        <v>144</v>
      </c>
    </row>
  </sheetData>
  <sheetProtection selectLockedCells="1" selectUnlockedCells="1"/>
  <printOptions gridLines="1"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&amp;LTJ SOKOL Hradec Králové, atletický oddíl&amp;C&amp;"Arial Narrow,Tučné"Přehled bodujících závodnic v sezóně 2022&amp;R&amp;"Arial Narrow,Tučné"Ženy</oddHeader>
    <oddFooter>&amp;LHradec Králové, dne &amp;D (tisk)&amp;CList: &amp;F(&amp;A)&amp;RZpracoval: ing. Pavel Rytíř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8">
      <selection activeCell="C29" sqref="C29"/>
    </sheetView>
  </sheetViews>
  <sheetFormatPr defaultColWidth="31.66015625" defaultRowHeight="12.75"/>
  <cols>
    <col min="1" max="1" width="7.16015625" style="31" customWidth="1"/>
    <col min="2" max="2" width="32.83203125" style="31" customWidth="1"/>
    <col min="3" max="6" width="10.83203125" style="31" customWidth="1"/>
    <col min="7" max="7" width="7.66015625" style="40" customWidth="1"/>
    <col min="8" max="8" width="10" style="40" customWidth="1"/>
    <col min="9" max="9" width="14.33203125" style="31" customWidth="1"/>
    <col min="10" max="11" width="11" style="31" customWidth="1"/>
    <col min="12" max="12" width="11.16015625" style="31" customWidth="1"/>
    <col min="13" max="16384" width="31.66015625" style="31" customWidth="1"/>
  </cols>
  <sheetData>
    <row r="1" spans="1:10" ht="12.75">
      <c r="A1" s="50"/>
      <c r="B1" s="30" t="s">
        <v>235</v>
      </c>
      <c r="H1" s="40" t="s">
        <v>10</v>
      </c>
      <c r="I1" s="30"/>
      <c r="J1" s="30"/>
    </row>
    <row r="2" spans="2:10" s="33" customFormat="1" ht="38.25">
      <c r="B2" s="33" t="s">
        <v>0</v>
      </c>
      <c r="C2" s="33" t="s">
        <v>1</v>
      </c>
      <c r="D2" s="33" t="s">
        <v>2</v>
      </c>
      <c r="E2" s="33" t="s">
        <v>3</v>
      </c>
      <c r="F2" s="78" t="s">
        <v>126</v>
      </c>
      <c r="G2" s="35" t="s">
        <v>4</v>
      </c>
      <c r="H2" s="33" t="s">
        <v>5</v>
      </c>
      <c r="I2" s="34"/>
      <c r="J2" s="34"/>
    </row>
    <row r="3" spans="2:10" ht="12.75">
      <c r="B3" s="30" t="s">
        <v>55</v>
      </c>
      <c r="C3" s="51"/>
      <c r="D3" s="51"/>
      <c r="E3" s="51"/>
      <c r="F3" s="51"/>
      <c r="G3" s="37">
        <f>SUM(C3:F3)</f>
        <v>0</v>
      </c>
      <c r="H3" s="32"/>
      <c r="J3" s="30"/>
    </row>
    <row r="4" spans="2:8" ht="12.75">
      <c r="B4" s="30" t="s">
        <v>98</v>
      </c>
      <c r="C4" s="51">
        <v>15</v>
      </c>
      <c r="D4" s="51"/>
      <c r="E4" s="51"/>
      <c r="F4" s="51"/>
      <c r="G4" s="37">
        <f>SUM(C4:F4)</f>
        <v>15</v>
      </c>
      <c r="H4" s="32" t="s">
        <v>147</v>
      </c>
    </row>
    <row r="5" spans="2:8" ht="12.75">
      <c r="B5" s="30" t="s">
        <v>407</v>
      </c>
      <c r="C5" s="51">
        <v>0</v>
      </c>
      <c r="D5" s="51"/>
      <c r="E5" s="51"/>
      <c r="F5" s="51"/>
      <c r="G5" s="37">
        <f>SUM(C5:F5)</f>
        <v>0</v>
      </c>
      <c r="H5" s="32" t="s">
        <v>411</v>
      </c>
    </row>
    <row r="6" spans="2:8" ht="12.75">
      <c r="B6" s="30" t="s">
        <v>213</v>
      </c>
      <c r="C6" s="51"/>
      <c r="D6" s="51"/>
      <c r="E6" s="51"/>
      <c r="F6" s="51"/>
      <c r="G6" s="37">
        <f>SUM(C6:F6)</f>
        <v>0</v>
      </c>
      <c r="H6" s="32"/>
    </row>
    <row r="7" spans="2:8" ht="12.75">
      <c r="B7" s="30" t="s">
        <v>409</v>
      </c>
      <c r="C7" s="51">
        <f>6+2.25</f>
        <v>8.25</v>
      </c>
      <c r="D7" s="51"/>
      <c r="E7" s="51"/>
      <c r="F7" s="51"/>
      <c r="G7" s="37">
        <f>SUM(C7:F7)</f>
        <v>8.25</v>
      </c>
      <c r="H7" s="32" t="s">
        <v>168</v>
      </c>
    </row>
    <row r="8" spans="2:8" ht="12.75">
      <c r="B8" s="30" t="s">
        <v>404</v>
      </c>
      <c r="C8" s="73">
        <v>24</v>
      </c>
      <c r="D8" s="109"/>
      <c r="E8" s="73"/>
      <c r="F8" s="51"/>
      <c r="G8" s="37">
        <f>SUM(C8:F8)</f>
        <v>24</v>
      </c>
      <c r="H8" s="72" t="s">
        <v>105</v>
      </c>
    </row>
    <row r="9" spans="2:8" ht="12.75">
      <c r="B9" s="30" t="s">
        <v>75</v>
      </c>
      <c r="C9" s="51">
        <v>22</v>
      </c>
      <c r="D9" s="51"/>
      <c r="E9" s="109"/>
      <c r="F9" s="109"/>
      <c r="G9" s="37">
        <f>SUM(C9:F9)</f>
        <v>22</v>
      </c>
      <c r="H9" s="32" t="s">
        <v>107</v>
      </c>
    </row>
    <row r="10" spans="2:8" ht="12.75">
      <c r="B10" s="30" t="s">
        <v>170</v>
      </c>
      <c r="C10" s="51"/>
      <c r="D10" s="51"/>
      <c r="E10" s="109"/>
      <c r="F10" s="109"/>
      <c r="G10" s="37">
        <f>SUM(C10:F10)</f>
        <v>0</v>
      </c>
      <c r="H10" s="32"/>
    </row>
    <row r="11" spans="2:8" ht="12.75">
      <c r="B11" s="30" t="s">
        <v>406</v>
      </c>
      <c r="C11" s="51">
        <f>21+1.5</f>
        <v>22.5</v>
      </c>
      <c r="D11" s="51"/>
      <c r="E11" s="109"/>
      <c r="F11" s="109"/>
      <c r="G11" s="37">
        <f>SUM(C11:F11)</f>
        <v>22.5</v>
      </c>
      <c r="H11" s="32" t="s">
        <v>106</v>
      </c>
    </row>
    <row r="12" spans="1:12" s="30" customFormat="1" ht="12.75">
      <c r="A12" s="31"/>
      <c r="B12" s="30" t="s">
        <v>405</v>
      </c>
      <c r="C12" s="73">
        <f>22+2.25</f>
        <v>24.25</v>
      </c>
      <c r="D12" s="51"/>
      <c r="E12" s="51"/>
      <c r="F12" s="51"/>
      <c r="G12" s="37">
        <f>SUM(C12:F12)</f>
        <v>24.25</v>
      </c>
      <c r="H12" s="72" t="s">
        <v>104</v>
      </c>
      <c r="I12" s="31"/>
      <c r="K12" s="31"/>
      <c r="L12" s="31"/>
    </row>
    <row r="13" spans="2:10" ht="12.75">
      <c r="B13" s="30" t="s">
        <v>34</v>
      </c>
      <c r="C13" s="51"/>
      <c r="D13" s="51"/>
      <c r="E13" s="51"/>
      <c r="F13" s="51"/>
      <c r="G13" s="37">
        <f>SUM(C13:F13)</f>
        <v>0</v>
      </c>
      <c r="H13" s="32"/>
      <c r="J13" s="30"/>
    </row>
    <row r="14" spans="2:10" ht="12.75">
      <c r="B14" s="30" t="s">
        <v>42</v>
      </c>
      <c r="C14" s="51">
        <v>17</v>
      </c>
      <c r="D14" s="51"/>
      <c r="E14" s="51"/>
      <c r="F14" s="51"/>
      <c r="G14" s="37">
        <f>SUM(C14:F14)</f>
        <v>17</v>
      </c>
      <c r="H14" s="32" t="s">
        <v>109</v>
      </c>
      <c r="J14" s="30"/>
    </row>
    <row r="15" spans="2:8" ht="12.75">
      <c r="B15" s="30" t="s">
        <v>43</v>
      </c>
      <c r="C15" s="51">
        <v>13</v>
      </c>
      <c r="D15" s="51"/>
      <c r="E15" s="51"/>
      <c r="F15" s="51"/>
      <c r="G15" s="37">
        <f>SUM(C15:F15)</f>
        <v>13</v>
      </c>
      <c r="H15" s="32" t="s">
        <v>410</v>
      </c>
    </row>
    <row r="16" spans="2:12" ht="12.75">
      <c r="B16" s="30" t="s">
        <v>48</v>
      </c>
      <c r="C16" s="51" t="s">
        <v>195</v>
      </c>
      <c r="D16" s="51"/>
      <c r="E16" s="51"/>
      <c r="F16" s="51"/>
      <c r="G16" s="37">
        <f>SUM(C16:F16)</f>
        <v>0</v>
      </c>
      <c r="H16" s="32"/>
      <c r="J16" s="30"/>
      <c r="K16" s="30"/>
      <c r="L16" s="30"/>
    </row>
    <row r="17" spans="1:9" s="30" customFormat="1" ht="12.75">
      <c r="A17" s="31"/>
      <c r="B17" s="30" t="s">
        <v>30</v>
      </c>
      <c r="C17" s="51"/>
      <c r="D17" s="51"/>
      <c r="E17" s="51"/>
      <c r="F17" s="51"/>
      <c r="G17" s="37">
        <f>SUM(C17:F17)</f>
        <v>0</v>
      </c>
      <c r="H17" s="32"/>
      <c r="I17" s="31"/>
    </row>
    <row r="18" spans="1:10" s="30" customFormat="1" ht="12.75">
      <c r="A18" s="31"/>
      <c r="B18" s="108" t="s">
        <v>84</v>
      </c>
      <c r="C18" s="51"/>
      <c r="D18" s="51"/>
      <c r="E18" s="51"/>
      <c r="F18" s="51"/>
      <c r="G18" s="37">
        <f>SUM(C18:F18)</f>
        <v>0</v>
      </c>
      <c r="H18" s="32"/>
      <c r="I18" s="31"/>
      <c r="J18" s="31"/>
    </row>
    <row r="19" spans="1:10" s="30" customFormat="1" ht="12.75">
      <c r="A19" s="31"/>
      <c r="B19" s="108" t="s">
        <v>88</v>
      </c>
      <c r="C19" s="51">
        <v>6</v>
      </c>
      <c r="D19" s="51"/>
      <c r="E19" s="51"/>
      <c r="F19" s="51"/>
      <c r="G19" s="37">
        <f>SUM(C19:F19)</f>
        <v>6</v>
      </c>
      <c r="H19" s="32" t="s">
        <v>325</v>
      </c>
      <c r="I19" s="31"/>
      <c r="J19" s="31"/>
    </row>
    <row r="20" spans="1:10" s="30" customFormat="1" ht="12.75">
      <c r="A20" s="31"/>
      <c r="B20" s="30" t="s">
        <v>414</v>
      </c>
      <c r="C20" s="51" t="s">
        <v>195</v>
      </c>
      <c r="D20" s="73"/>
      <c r="E20" s="51"/>
      <c r="F20" s="51"/>
      <c r="G20" s="37">
        <f>SUM(C20:F20)</f>
        <v>0</v>
      </c>
      <c r="H20" s="72"/>
      <c r="I20" s="31"/>
      <c r="J20" s="31"/>
    </row>
    <row r="21" spans="1:10" s="30" customFormat="1" ht="12.75">
      <c r="A21" s="31"/>
      <c r="B21" s="30" t="s">
        <v>14</v>
      </c>
      <c r="C21" s="109"/>
      <c r="D21" s="73"/>
      <c r="E21" s="51"/>
      <c r="F21" s="51"/>
      <c r="G21" s="37">
        <f>SUM(C21:F21)</f>
        <v>0</v>
      </c>
      <c r="H21" s="72"/>
      <c r="I21" s="31"/>
      <c r="J21" s="31"/>
    </row>
    <row r="22" spans="2:12" s="30" customFormat="1" ht="12.75">
      <c r="B22" s="30" t="s">
        <v>347</v>
      </c>
      <c r="C22" s="51">
        <v>12</v>
      </c>
      <c r="D22" s="51"/>
      <c r="E22" s="51"/>
      <c r="F22" s="51"/>
      <c r="G22" s="37">
        <f>SUM(C22:F22)</f>
        <v>12</v>
      </c>
      <c r="H22" s="32" t="s">
        <v>149</v>
      </c>
      <c r="K22" s="31"/>
      <c r="L22" s="31"/>
    </row>
    <row r="23" spans="2:12" s="30" customFormat="1" ht="12.75">
      <c r="B23" s="30" t="s">
        <v>117</v>
      </c>
      <c r="C23" s="51">
        <v>7</v>
      </c>
      <c r="D23" s="51"/>
      <c r="E23" s="51"/>
      <c r="F23" s="51"/>
      <c r="G23" s="37">
        <f>SUM(C23:F23)</f>
        <v>7</v>
      </c>
      <c r="H23" s="32" t="s">
        <v>318</v>
      </c>
      <c r="K23" s="31"/>
      <c r="L23" s="31"/>
    </row>
    <row r="24" spans="1:10" ht="12.75">
      <c r="A24" s="30"/>
      <c r="B24" s="30" t="s">
        <v>181</v>
      </c>
      <c r="C24" s="73"/>
      <c r="D24" s="51"/>
      <c r="E24" s="51"/>
      <c r="F24" s="51"/>
      <c r="G24" s="37">
        <f>SUM(C24:F24)</f>
        <v>0</v>
      </c>
      <c r="H24" s="32"/>
      <c r="I24" s="30"/>
      <c r="J24" s="30"/>
    </row>
    <row r="25" spans="1:10" ht="12.75">
      <c r="A25" s="30"/>
      <c r="B25" s="30" t="s">
        <v>413</v>
      </c>
      <c r="C25" s="51">
        <v>1.5</v>
      </c>
      <c r="D25" s="51"/>
      <c r="E25" s="51"/>
      <c r="F25" s="51"/>
      <c r="G25" s="37">
        <f>SUM(C25:F25)</f>
        <v>1.5</v>
      </c>
      <c r="H25" s="32" t="s">
        <v>151</v>
      </c>
      <c r="I25" s="30"/>
      <c r="J25" s="30"/>
    </row>
    <row r="26" spans="2:8" ht="12.75">
      <c r="B26" s="30" t="s">
        <v>183</v>
      </c>
      <c r="C26" s="51">
        <v>13</v>
      </c>
      <c r="D26" s="51"/>
      <c r="E26" s="73"/>
      <c r="F26" s="51"/>
      <c r="G26" s="37">
        <f>SUM(C26:F26)</f>
        <v>13</v>
      </c>
      <c r="H26" s="32" t="s">
        <v>410</v>
      </c>
    </row>
    <row r="27" spans="2:8" ht="12.75">
      <c r="B27" s="108" t="s">
        <v>87</v>
      </c>
      <c r="C27" s="51">
        <f>14+1.5</f>
        <v>15.5</v>
      </c>
      <c r="D27" s="51"/>
      <c r="E27" s="51"/>
      <c r="F27" s="51"/>
      <c r="G27" s="37">
        <f>SUM(C27:F27)</f>
        <v>15.5</v>
      </c>
      <c r="H27" s="32" t="s">
        <v>110</v>
      </c>
    </row>
    <row r="28" spans="1:12" ht="12.75">
      <c r="A28" s="41"/>
      <c r="B28" s="30" t="s">
        <v>382</v>
      </c>
      <c r="C28" s="51" t="s">
        <v>195</v>
      </c>
      <c r="D28" s="51"/>
      <c r="E28" s="51"/>
      <c r="F28" s="51"/>
      <c r="G28" s="37">
        <f>SUM(C28:F28)</f>
        <v>0</v>
      </c>
      <c r="H28" s="32"/>
      <c r="I28" s="41"/>
      <c r="J28" s="41"/>
      <c r="K28" s="41"/>
      <c r="L28" s="41"/>
    </row>
    <row r="29" spans="2:8" ht="12.75">
      <c r="B29" s="30" t="s">
        <v>76</v>
      </c>
      <c r="C29" s="109">
        <v>28</v>
      </c>
      <c r="D29" s="51"/>
      <c r="E29" s="51"/>
      <c r="F29" s="51"/>
      <c r="G29" s="114">
        <f>SUM(C29:F29)</f>
        <v>28</v>
      </c>
      <c r="H29" s="58" t="s">
        <v>103</v>
      </c>
    </row>
    <row r="30" spans="2:8" ht="12.75">
      <c r="B30" s="30" t="s">
        <v>346</v>
      </c>
      <c r="C30" s="51">
        <v>9</v>
      </c>
      <c r="D30" s="51"/>
      <c r="E30" s="51"/>
      <c r="F30" s="51"/>
      <c r="G30" s="37">
        <f>SUM(C30:F30)</f>
        <v>9</v>
      </c>
      <c r="H30" s="32" t="s">
        <v>167</v>
      </c>
    </row>
    <row r="31" spans="2:8" ht="12.75">
      <c r="B31" s="108" t="s">
        <v>408</v>
      </c>
      <c r="C31" s="51">
        <f>11+1.5</f>
        <v>12.5</v>
      </c>
      <c r="D31" s="51"/>
      <c r="E31" s="51"/>
      <c r="F31" s="51"/>
      <c r="G31" s="37">
        <f>SUM(C31:F31)</f>
        <v>12.5</v>
      </c>
      <c r="H31" s="32" t="s">
        <v>148</v>
      </c>
    </row>
    <row r="32" spans="2:8" ht="12.75">
      <c r="B32" s="30" t="s">
        <v>93</v>
      </c>
      <c r="C32" s="51"/>
      <c r="D32" s="51"/>
      <c r="E32" s="51"/>
      <c r="F32" s="51"/>
      <c r="G32" s="37">
        <f>SUM(C32:F32)</f>
        <v>0</v>
      </c>
      <c r="H32" s="32"/>
    </row>
    <row r="33" spans="2:8" ht="12.75">
      <c r="B33" s="30" t="s">
        <v>124</v>
      </c>
      <c r="C33" s="51">
        <v>4</v>
      </c>
      <c r="D33" s="51"/>
      <c r="E33" s="51"/>
      <c r="F33" s="51"/>
      <c r="G33" s="37">
        <f>SUM(C33:F33)</f>
        <v>4</v>
      </c>
      <c r="H33" s="32" t="s">
        <v>169</v>
      </c>
    </row>
    <row r="34" spans="2:8" ht="12.75">
      <c r="B34" s="30" t="s">
        <v>185</v>
      </c>
      <c r="C34" s="51"/>
      <c r="D34" s="51"/>
      <c r="E34" s="51"/>
      <c r="F34" s="51"/>
      <c r="G34" s="37">
        <f>SUM(C34:F34)</f>
        <v>0</v>
      </c>
      <c r="H34" s="32"/>
    </row>
    <row r="35" spans="2:8" ht="12.75">
      <c r="B35" s="30" t="s">
        <v>224</v>
      </c>
      <c r="C35" s="51">
        <f>9+2.25</f>
        <v>11.25</v>
      </c>
      <c r="D35" s="51"/>
      <c r="E35" s="51"/>
      <c r="F35" s="51"/>
      <c r="G35" s="37">
        <f>SUM(C35:F35)</f>
        <v>11.25</v>
      </c>
      <c r="H35" s="32" t="s">
        <v>150</v>
      </c>
    </row>
    <row r="36" spans="1:10" ht="12.75">
      <c r="A36" s="30"/>
      <c r="B36" s="30" t="s">
        <v>380</v>
      </c>
      <c r="C36" s="51">
        <f>8+2.25</f>
        <v>10.25</v>
      </c>
      <c r="D36" s="51"/>
      <c r="E36" s="51"/>
      <c r="F36" s="51"/>
      <c r="G36" s="37">
        <f>SUM(C36:F36)</f>
        <v>10.25</v>
      </c>
      <c r="H36" s="32" t="s">
        <v>6</v>
      </c>
      <c r="I36" s="30"/>
      <c r="J36" s="30"/>
    </row>
    <row r="37" spans="2:8" ht="12.75">
      <c r="B37" s="30" t="s">
        <v>184</v>
      </c>
      <c r="C37" s="51">
        <v>8</v>
      </c>
      <c r="D37" s="51"/>
      <c r="E37" s="51"/>
      <c r="F37" s="51"/>
      <c r="G37" s="37">
        <f>SUM(C37:F37)</f>
        <v>8</v>
      </c>
      <c r="H37" s="32" t="s">
        <v>174</v>
      </c>
    </row>
    <row r="38" spans="1:10" ht="12.75">
      <c r="A38" s="30"/>
      <c r="B38" s="30" t="s">
        <v>182</v>
      </c>
      <c r="C38" s="51">
        <v>18</v>
      </c>
      <c r="D38" s="73"/>
      <c r="E38" s="51"/>
      <c r="F38" s="51"/>
      <c r="G38" s="37">
        <f>SUM(C38:F38)</f>
        <v>18</v>
      </c>
      <c r="H38" s="32" t="s">
        <v>108</v>
      </c>
      <c r="I38" s="30"/>
      <c r="J38" s="30"/>
    </row>
    <row r="39" spans="1:12" s="41" customFormat="1" ht="12.75">
      <c r="A39" s="31"/>
      <c r="B39" s="30" t="s">
        <v>412</v>
      </c>
      <c r="C39" s="51">
        <v>0</v>
      </c>
      <c r="D39" s="51"/>
      <c r="E39" s="51"/>
      <c r="F39" s="51"/>
      <c r="G39" s="37">
        <f>SUM(C39:F39)</f>
        <v>0</v>
      </c>
      <c r="H39" s="32" t="s">
        <v>411</v>
      </c>
      <c r="I39" s="31"/>
      <c r="J39" s="31"/>
      <c r="K39" s="31"/>
      <c r="L39" s="31"/>
    </row>
    <row r="40" spans="2:8" s="41" customFormat="1" ht="12.75">
      <c r="B40" s="30" t="s">
        <v>29</v>
      </c>
      <c r="C40" s="51"/>
      <c r="D40" s="51"/>
      <c r="E40" s="51"/>
      <c r="F40" s="51"/>
      <c r="G40" s="37">
        <f>SUM(C40:F40)</f>
        <v>0</v>
      </c>
      <c r="H40" s="32"/>
    </row>
    <row r="41" spans="2:8" ht="12.75">
      <c r="B41" s="41" t="s">
        <v>8</v>
      </c>
      <c r="C41" s="44">
        <f>SUM(C3:C40)</f>
        <v>302</v>
      </c>
      <c r="D41" s="44">
        <f>SUM(D3:D40)</f>
        <v>0</v>
      </c>
      <c r="E41" s="44">
        <f>SUM(E3:E40)</f>
        <v>0</v>
      </c>
      <c r="F41" s="44">
        <f>SUM(F3:F40)</f>
        <v>0</v>
      </c>
      <c r="G41" s="44">
        <f>SUM(C41:E41)</f>
        <v>302</v>
      </c>
      <c r="H41" s="58"/>
    </row>
    <row r="42" spans="2:8" s="41" customFormat="1" ht="12.75">
      <c r="B42" s="46"/>
      <c r="C42" s="52"/>
      <c r="D42" s="53" t="s">
        <v>7</v>
      </c>
      <c r="E42" s="41" t="s">
        <v>7</v>
      </c>
      <c r="G42" s="54"/>
      <c r="H42" s="58"/>
    </row>
    <row r="43" spans="1:6" ht="12.75">
      <c r="A43" s="31" t="s">
        <v>403</v>
      </c>
      <c r="D43" s="63"/>
      <c r="E43" s="63"/>
      <c r="F43" s="63"/>
    </row>
    <row r="44" spans="2:6" ht="12.75">
      <c r="B44" s="31" t="s">
        <v>419</v>
      </c>
      <c r="D44" s="63"/>
      <c r="E44" s="63"/>
      <c r="F44" s="63"/>
    </row>
    <row r="45" ht="12.75">
      <c r="B45" s="31" t="s">
        <v>231</v>
      </c>
    </row>
  </sheetData>
  <sheetProtection selectLockedCells="1" selectUnlockedCells="1"/>
  <printOptions gridLines="1"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&amp;LTJ SOKOL Hradec Králové, atletický oddíl&amp;C&amp;"Arial Narrow,Tučné"Přehled bodujících závodnic v sezóně 2022&amp;R&amp;"Arial Narrow,Tučné"Ženy</oddHeader>
    <oddFooter>&amp;LHradec Králové, dne &amp;D (tisk)&amp;CList: &amp;F(&amp;A)&amp;RZpracoval: ing. Pavel Rytíř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4">
      <selection activeCell="C22" sqref="C22"/>
    </sheetView>
  </sheetViews>
  <sheetFormatPr defaultColWidth="31.66015625" defaultRowHeight="12.75"/>
  <cols>
    <col min="1" max="1" width="7.16015625" style="31" customWidth="1"/>
    <col min="2" max="2" width="35" style="31" customWidth="1"/>
    <col min="3" max="6" width="10.83203125" style="31" customWidth="1"/>
    <col min="7" max="7" width="7.66015625" style="40" customWidth="1"/>
    <col min="8" max="8" width="10" style="40" customWidth="1"/>
    <col min="9" max="16384" width="31.66015625" style="31" customWidth="1"/>
  </cols>
  <sheetData>
    <row r="1" spans="1:10" ht="12.75">
      <c r="A1" s="50"/>
      <c r="B1" s="30" t="s">
        <v>236</v>
      </c>
      <c r="H1" s="40" t="s">
        <v>10</v>
      </c>
      <c r="I1" s="30"/>
      <c r="J1" s="30"/>
    </row>
    <row r="2" spans="2:10" s="33" customFormat="1" ht="38.25">
      <c r="B2" s="33" t="s">
        <v>11</v>
      </c>
      <c r="C2" s="33" t="s">
        <v>1</v>
      </c>
      <c r="D2" s="33" t="s">
        <v>2</v>
      </c>
      <c r="E2" s="33" t="s">
        <v>3</v>
      </c>
      <c r="F2" s="78" t="s">
        <v>126</v>
      </c>
      <c r="G2" s="35" t="s">
        <v>4</v>
      </c>
      <c r="H2" s="33" t="s">
        <v>5</v>
      </c>
      <c r="I2" s="34"/>
      <c r="J2" s="34"/>
    </row>
    <row r="3" spans="1:10" ht="12.75">
      <c r="A3" s="30"/>
      <c r="B3" s="30" t="s">
        <v>19</v>
      </c>
      <c r="C3" s="51">
        <v>17</v>
      </c>
      <c r="D3" s="51"/>
      <c r="E3" s="51"/>
      <c r="F3" s="51"/>
      <c r="G3" s="37">
        <f>SUM(C3:F3)</f>
        <v>17</v>
      </c>
      <c r="H3" s="32" t="s">
        <v>107</v>
      </c>
      <c r="I3" s="30"/>
      <c r="J3" s="30"/>
    </row>
    <row r="4" spans="1:10" ht="12.75">
      <c r="A4" s="30"/>
      <c r="B4" s="30" t="s">
        <v>189</v>
      </c>
      <c r="C4" s="51">
        <f>5+1.75</f>
        <v>6.75</v>
      </c>
      <c r="D4" s="51"/>
      <c r="E4" s="51"/>
      <c r="F4" s="51"/>
      <c r="G4" s="37">
        <f>SUM(C4:F4)</f>
        <v>6.75</v>
      </c>
      <c r="H4" s="32" t="s">
        <v>343</v>
      </c>
      <c r="I4" s="30"/>
      <c r="J4" s="30"/>
    </row>
    <row r="5" spans="1:10" ht="12.75">
      <c r="A5" s="30"/>
      <c r="B5" s="30" t="s">
        <v>20</v>
      </c>
      <c r="C5" s="51">
        <f>14+2.75</f>
        <v>16.75</v>
      </c>
      <c r="D5" s="51"/>
      <c r="E5" s="51"/>
      <c r="F5" s="51"/>
      <c r="G5" s="37">
        <f>SUM(C5:F5)</f>
        <v>16.75</v>
      </c>
      <c r="H5" s="32" t="s">
        <v>108</v>
      </c>
      <c r="I5" s="30"/>
      <c r="J5" s="30"/>
    </row>
    <row r="6" spans="2:8" s="30" customFormat="1" ht="12.75">
      <c r="B6" s="30" t="s">
        <v>128</v>
      </c>
      <c r="C6" s="51">
        <v>1</v>
      </c>
      <c r="D6" s="51"/>
      <c r="E6" s="51"/>
      <c r="F6" s="51"/>
      <c r="G6" s="37">
        <f>SUM(C6:F6)</f>
        <v>1</v>
      </c>
      <c r="H6" s="32" t="s">
        <v>174</v>
      </c>
    </row>
    <row r="7" spans="1:10" s="30" customFormat="1" ht="12.75">
      <c r="A7" s="31"/>
      <c r="B7" s="108" t="s">
        <v>194</v>
      </c>
      <c r="C7" s="51" t="s">
        <v>195</v>
      </c>
      <c r="D7" s="51"/>
      <c r="E7" s="51"/>
      <c r="F7" s="51"/>
      <c r="G7" s="37">
        <f>SUM(C7:F7)</f>
        <v>0</v>
      </c>
      <c r="H7" s="32"/>
      <c r="I7" s="31"/>
      <c r="J7" s="31"/>
    </row>
    <row r="8" spans="2:8" ht="12.75">
      <c r="B8" s="108" t="s">
        <v>186</v>
      </c>
      <c r="C8" s="51" t="s">
        <v>195</v>
      </c>
      <c r="D8" s="51"/>
      <c r="E8" s="51"/>
      <c r="F8" s="51"/>
      <c r="G8" s="37">
        <f>SUM(C8:F8)</f>
        <v>0</v>
      </c>
      <c r="H8" s="32"/>
    </row>
    <row r="9" spans="2:8" s="30" customFormat="1" ht="12.75">
      <c r="B9" s="31" t="s">
        <v>230</v>
      </c>
      <c r="C9" s="51"/>
      <c r="D9" s="51"/>
      <c r="E9" s="51"/>
      <c r="F9" s="51"/>
      <c r="G9" s="37">
        <f>SUM(C9:F9)</f>
        <v>0</v>
      </c>
      <c r="H9" s="32"/>
    </row>
    <row r="10" spans="2:8" s="30" customFormat="1" ht="12.75">
      <c r="B10" s="30" t="s">
        <v>51</v>
      </c>
      <c r="C10" s="51">
        <f>11+1.75</f>
        <v>12.75</v>
      </c>
      <c r="D10" s="51"/>
      <c r="E10" s="51"/>
      <c r="F10" s="51"/>
      <c r="G10" s="37">
        <f>SUM(C10:F10)</f>
        <v>12.75</v>
      </c>
      <c r="H10" s="32" t="s">
        <v>109</v>
      </c>
    </row>
    <row r="11" spans="2:8" s="30" customFormat="1" ht="12.75">
      <c r="B11" s="108" t="s">
        <v>416</v>
      </c>
      <c r="C11" s="51">
        <f>17+2.75</f>
        <v>19.75</v>
      </c>
      <c r="D11" s="51"/>
      <c r="E11" s="51"/>
      <c r="F11" s="51"/>
      <c r="G11" s="37">
        <f>SUM(C11:F11)</f>
        <v>19.75</v>
      </c>
      <c r="H11" s="32" t="s">
        <v>106</v>
      </c>
    </row>
    <row r="12" spans="2:8" s="30" customFormat="1" ht="12.75">
      <c r="B12" s="108" t="s">
        <v>338</v>
      </c>
      <c r="C12" s="51">
        <v>12</v>
      </c>
      <c r="D12" s="51"/>
      <c r="E12" s="51"/>
      <c r="F12" s="51"/>
      <c r="G12" s="37">
        <f>SUM(C12:F12)</f>
        <v>12</v>
      </c>
      <c r="H12" s="32" t="s">
        <v>110</v>
      </c>
    </row>
    <row r="13" spans="1:9" s="30" customFormat="1" ht="12.75">
      <c r="A13" s="31"/>
      <c r="B13" s="31" t="s">
        <v>215</v>
      </c>
      <c r="C13" s="51"/>
      <c r="D13" s="51"/>
      <c r="E13" s="51"/>
      <c r="F13" s="73"/>
      <c r="G13" s="37">
        <f>SUM(C13:F13)</f>
        <v>0</v>
      </c>
      <c r="H13" s="32"/>
      <c r="I13" s="31"/>
    </row>
    <row r="14" spans="2:8" ht="12.75">
      <c r="B14" s="108" t="s">
        <v>418</v>
      </c>
      <c r="C14" s="51">
        <v>8</v>
      </c>
      <c r="D14" s="51"/>
      <c r="E14" s="51"/>
      <c r="F14" s="51"/>
      <c r="G14" s="37">
        <f>SUM(C14:F14)</f>
        <v>8</v>
      </c>
      <c r="H14" s="32" t="s">
        <v>342</v>
      </c>
    </row>
    <row r="15" spans="2:8" ht="12.75">
      <c r="B15" s="30" t="s">
        <v>193</v>
      </c>
      <c r="C15" s="51">
        <f>5+1.75</f>
        <v>6.75</v>
      </c>
      <c r="D15" s="51"/>
      <c r="E15" s="51"/>
      <c r="F15" s="51"/>
      <c r="G15" s="37">
        <f>SUM(C15:F15)</f>
        <v>6.75</v>
      </c>
      <c r="H15" s="32" t="s">
        <v>343</v>
      </c>
    </row>
    <row r="16" spans="2:8" ht="12.75">
      <c r="B16" s="108" t="s">
        <v>417</v>
      </c>
      <c r="C16" s="51">
        <f>9+2.75</f>
        <v>11.75</v>
      </c>
      <c r="D16" s="51"/>
      <c r="E16" s="51"/>
      <c r="F16" s="51"/>
      <c r="G16" s="37">
        <f>SUM(C16:F16)</f>
        <v>11.75</v>
      </c>
      <c r="H16" s="32" t="s">
        <v>147</v>
      </c>
    </row>
    <row r="17" spans="2:8" ht="12.75">
      <c r="B17" s="31" t="s">
        <v>122</v>
      </c>
      <c r="C17" s="51"/>
      <c r="D17" s="51"/>
      <c r="E17" s="51"/>
      <c r="F17" s="51"/>
      <c r="G17" s="37">
        <f>SUM(C17:F17)</f>
        <v>0</v>
      </c>
      <c r="H17" s="32"/>
    </row>
    <row r="18" spans="2:8" ht="12.75">
      <c r="B18" s="41" t="s">
        <v>90</v>
      </c>
      <c r="C18" s="51"/>
      <c r="D18" s="51"/>
      <c r="E18" s="51"/>
      <c r="F18" s="51"/>
      <c r="G18" s="37">
        <f>SUM(C18:F18)</f>
        <v>0</v>
      </c>
      <c r="H18" s="32"/>
    </row>
    <row r="19" spans="2:8" ht="12.75">
      <c r="B19" s="30" t="s">
        <v>49</v>
      </c>
      <c r="C19" s="51" t="s">
        <v>195</v>
      </c>
      <c r="D19" s="51"/>
      <c r="E19" s="51"/>
      <c r="F19" s="51"/>
      <c r="G19" s="37">
        <f>SUM(C19:F19)</f>
        <v>0</v>
      </c>
      <c r="H19" s="32"/>
    </row>
    <row r="20" spans="2:8" ht="12.75">
      <c r="B20" s="30" t="s">
        <v>91</v>
      </c>
      <c r="C20" s="51">
        <v>1.75</v>
      </c>
      <c r="D20" s="51"/>
      <c r="E20" s="51"/>
      <c r="F20" s="51"/>
      <c r="G20" s="37">
        <f>SUM(C20:F20)</f>
        <v>1.75</v>
      </c>
      <c r="H20" s="32" t="s">
        <v>168</v>
      </c>
    </row>
    <row r="21" spans="2:8" ht="12.75">
      <c r="B21" s="108" t="s">
        <v>187</v>
      </c>
      <c r="C21" s="51" t="s">
        <v>195</v>
      </c>
      <c r="D21" s="51"/>
      <c r="E21" s="73"/>
      <c r="F21" s="51"/>
      <c r="G21" s="37">
        <f>SUM(C21:F21)</f>
        <v>0</v>
      </c>
      <c r="H21" s="72"/>
    </row>
    <row r="22" spans="1:10" ht="12.75">
      <c r="A22" s="41"/>
      <c r="B22" s="108" t="s">
        <v>85</v>
      </c>
      <c r="C22" s="109">
        <v>30</v>
      </c>
      <c r="D22" s="51"/>
      <c r="E22" s="51"/>
      <c r="F22" s="109"/>
      <c r="G22" s="114">
        <f>SUM(C22:F22)</f>
        <v>30</v>
      </c>
      <c r="H22" s="58" t="s">
        <v>103</v>
      </c>
      <c r="I22" s="41"/>
      <c r="J22" s="41"/>
    </row>
    <row r="23" spans="2:8" ht="12.75">
      <c r="B23" s="31" t="s">
        <v>77</v>
      </c>
      <c r="C23" s="51"/>
      <c r="D23" s="51"/>
      <c r="E23" s="51"/>
      <c r="F23" s="51"/>
      <c r="G23" s="37">
        <f>SUM(C23:F23)</f>
        <v>0</v>
      </c>
      <c r="H23" s="32"/>
    </row>
    <row r="24" spans="1:10" ht="12.75">
      <c r="A24" s="41"/>
      <c r="B24" s="41" t="s">
        <v>191</v>
      </c>
      <c r="C24" s="51"/>
      <c r="D24" s="51"/>
      <c r="E24" s="51"/>
      <c r="F24" s="51"/>
      <c r="G24" s="37">
        <f>SUM(C24:F24)</f>
        <v>0</v>
      </c>
      <c r="H24" s="32"/>
      <c r="I24" s="41"/>
      <c r="J24" s="41"/>
    </row>
    <row r="25" spans="2:8" ht="12.75">
      <c r="B25" s="31" t="s">
        <v>229</v>
      </c>
      <c r="C25" s="51"/>
      <c r="D25" s="51"/>
      <c r="E25" s="51"/>
      <c r="F25" s="51"/>
      <c r="G25" s="37">
        <f>SUM(C25:F25)</f>
        <v>0</v>
      </c>
      <c r="H25" s="32"/>
    </row>
    <row r="26" spans="2:10" ht="12.75">
      <c r="B26" s="30" t="s">
        <v>339</v>
      </c>
      <c r="C26" s="51">
        <v>9</v>
      </c>
      <c r="D26" s="51"/>
      <c r="E26" s="51"/>
      <c r="F26" s="51"/>
      <c r="G26" s="37">
        <f>SUM(C26:F26)</f>
        <v>9</v>
      </c>
      <c r="H26" s="32" t="s">
        <v>393</v>
      </c>
      <c r="J26" s="30"/>
    </row>
    <row r="27" spans="2:8" ht="12.75">
      <c r="B27" s="108" t="s">
        <v>188</v>
      </c>
      <c r="C27" s="51" t="s">
        <v>195</v>
      </c>
      <c r="D27" s="51"/>
      <c r="E27" s="73"/>
      <c r="F27" s="51"/>
      <c r="G27" s="37">
        <f>SUM(C27:F27)</f>
        <v>0</v>
      </c>
      <c r="H27" s="32"/>
    </row>
    <row r="28" spans="2:10" ht="12.75">
      <c r="B28" s="30" t="s">
        <v>46</v>
      </c>
      <c r="C28" s="51">
        <v>8</v>
      </c>
      <c r="D28" s="73"/>
      <c r="E28" s="109"/>
      <c r="F28" s="51"/>
      <c r="G28" s="37">
        <f>SUM(C28:F28)</f>
        <v>8</v>
      </c>
      <c r="H28" s="32" t="s">
        <v>342</v>
      </c>
      <c r="J28" s="30"/>
    </row>
    <row r="29" spans="1:10" ht="12.75">
      <c r="A29" s="30"/>
      <c r="B29" s="31" t="s">
        <v>38</v>
      </c>
      <c r="C29" s="51"/>
      <c r="D29" s="73"/>
      <c r="E29" s="51"/>
      <c r="F29" s="73"/>
      <c r="G29" s="37">
        <f>SUM(C29:F29)</f>
        <v>0</v>
      </c>
      <c r="H29" s="72"/>
      <c r="I29" s="30"/>
      <c r="J29" s="30"/>
    </row>
    <row r="30" spans="1:10" ht="12.75">
      <c r="A30" s="30"/>
      <c r="B30" s="31" t="s">
        <v>192</v>
      </c>
      <c r="C30" s="51"/>
      <c r="D30" s="51"/>
      <c r="E30" s="51"/>
      <c r="F30" s="51"/>
      <c r="G30" s="37">
        <f>SUM(C30:F30)</f>
        <v>0</v>
      </c>
      <c r="H30" s="32"/>
      <c r="I30" s="30"/>
      <c r="J30" s="30"/>
    </row>
    <row r="31" spans="1:10" ht="12.75">
      <c r="A31" s="30"/>
      <c r="B31" s="30" t="s">
        <v>28</v>
      </c>
      <c r="C31" s="51">
        <v>9</v>
      </c>
      <c r="D31" s="51"/>
      <c r="E31" s="51"/>
      <c r="F31" s="51"/>
      <c r="G31" s="37">
        <f>SUM(C31:F31)</f>
        <v>9</v>
      </c>
      <c r="H31" s="32" t="s">
        <v>393</v>
      </c>
      <c r="I31" s="30"/>
      <c r="J31" s="30"/>
    </row>
    <row r="32" spans="2:10" ht="12.75">
      <c r="B32" s="31" t="s">
        <v>62</v>
      </c>
      <c r="C32" s="51"/>
      <c r="D32" s="51"/>
      <c r="E32" s="51"/>
      <c r="F32" s="51"/>
      <c r="G32" s="37">
        <f>SUM(C32:F32)</f>
        <v>0</v>
      </c>
      <c r="H32" s="32"/>
      <c r="J32" s="30"/>
    </row>
    <row r="33" spans="1:10" s="41" customFormat="1" ht="12.75">
      <c r="A33" s="31"/>
      <c r="B33" s="31" t="s">
        <v>94</v>
      </c>
      <c r="C33" s="51"/>
      <c r="D33" s="51"/>
      <c r="E33" s="51"/>
      <c r="F33" s="51"/>
      <c r="G33" s="37">
        <f>SUM(C33:F33)</f>
        <v>0</v>
      </c>
      <c r="H33" s="32"/>
      <c r="I33" s="31"/>
      <c r="J33" s="30"/>
    </row>
    <row r="34" spans="1:10" s="41" customFormat="1" ht="12.75">
      <c r="A34" s="31"/>
      <c r="B34" s="108" t="s">
        <v>415</v>
      </c>
      <c r="C34" s="73">
        <v>20</v>
      </c>
      <c r="D34" s="51"/>
      <c r="E34" s="51"/>
      <c r="F34" s="51"/>
      <c r="G34" s="37">
        <f>SUM(C34:F34)</f>
        <v>20</v>
      </c>
      <c r="H34" s="72" t="s">
        <v>105</v>
      </c>
      <c r="I34" s="31"/>
      <c r="J34" s="30"/>
    </row>
    <row r="35" spans="1:10" s="41" customFormat="1" ht="12.75">
      <c r="A35" s="31"/>
      <c r="B35" s="30" t="s">
        <v>61</v>
      </c>
      <c r="C35" s="51">
        <v>11</v>
      </c>
      <c r="D35" s="51"/>
      <c r="E35" s="51"/>
      <c r="F35" s="51"/>
      <c r="G35" s="37">
        <f>SUM(C35:F35)</f>
        <v>11</v>
      </c>
      <c r="H35" s="32" t="s">
        <v>111</v>
      </c>
      <c r="I35" s="31"/>
      <c r="J35" s="30"/>
    </row>
    <row r="36" spans="1:10" s="41" customFormat="1" ht="12.75">
      <c r="A36" s="31"/>
      <c r="B36" s="31" t="s">
        <v>36</v>
      </c>
      <c r="C36" s="51"/>
      <c r="D36" s="51"/>
      <c r="E36" s="51"/>
      <c r="F36" s="51"/>
      <c r="G36" s="37">
        <f>SUM(C36:F36)</f>
        <v>0</v>
      </c>
      <c r="H36" s="32"/>
      <c r="I36" s="31"/>
      <c r="J36" s="30"/>
    </row>
    <row r="37" spans="1:10" s="30" customFormat="1" ht="12.75">
      <c r="A37" s="31"/>
      <c r="B37" s="31" t="s">
        <v>196</v>
      </c>
      <c r="C37" s="51"/>
      <c r="D37" s="51"/>
      <c r="E37" s="51"/>
      <c r="F37" s="51"/>
      <c r="G37" s="37">
        <f>SUM(C37:F37)</f>
        <v>0</v>
      </c>
      <c r="H37" s="32"/>
      <c r="I37" s="31"/>
      <c r="J37" s="31"/>
    </row>
    <row r="38" spans="1:10" s="30" customFormat="1" ht="12.75">
      <c r="A38" s="31"/>
      <c r="B38" s="31" t="s">
        <v>197</v>
      </c>
      <c r="C38" s="51"/>
      <c r="D38" s="51"/>
      <c r="E38" s="51"/>
      <c r="F38" s="51"/>
      <c r="G38" s="37">
        <f>SUM(C38:F38)</f>
        <v>0</v>
      </c>
      <c r="H38" s="32"/>
      <c r="I38" s="31"/>
      <c r="J38" s="31"/>
    </row>
    <row r="39" spans="2:8" s="30" customFormat="1" ht="12.75">
      <c r="B39" s="30" t="s">
        <v>31</v>
      </c>
      <c r="C39" s="73">
        <f>18+2.75</f>
        <v>20.75</v>
      </c>
      <c r="D39" s="51"/>
      <c r="E39" s="51"/>
      <c r="F39" s="51"/>
      <c r="G39" s="37">
        <f>SUM(C39:F39)</f>
        <v>20.75</v>
      </c>
      <c r="H39" s="72" t="s">
        <v>104</v>
      </c>
    </row>
    <row r="40" spans="2:8" s="30" customFormat="1" ht="12.75">
      <c r="B40" s="31" t="s">
        <v>127</v>
      </c>
      <c r="C40" s="51"/>
      <c r="D40" s="51"/>
      <c r="E40" s="51"/>
      <c r="F40" s="51"/>
      <c r="G40" s="37">
        <f>SUM(C40:F40)</f>
        <v>0</v>
      </c>
      <c r="H40" s="32"/>
    </row>
    <row r="41" spans="2:8" ht="12.75">
      <c r="B41" s="41" t="s">
        <v>8</v>
      </c>
      <c r="C41" s="44">
        <f>SUM(C3:C40)</f>
        <v>222</v>
      </c>
      <c r="D41" s="44">
        <f>SUM(D3:D40)</f>
        <v>0</v>
      </c>
      <c r="E41" s="44">
        <f>SUM(E3:E40)</f>
        <v>0</v>
      </c>
      <c r="F41" s="44">
        <f>SUM(F3:F40)</f>
        <v>0</v>
      </c>
      <c r="G41" s="44">
        <f>SUM(C41:E41)</f>
        <v>222</v>
      </c>
      <c r="H41" s="58"/>
    </row>
    <row r="42" spans="2:8" s="41" customFormat="1" ht="12.75">
      <c r="B42" s="46"/>
      <c r="C42" s="52"/>
      <c r="D42" s="53" t="s">
        <v>7</v>
      </c>
      <c r="E42" s="41" t="s">
        <v>7</v>
      </c>
      <c r="G42" s="54"/>
      <c r="H42" s="58"/>
    </row>
    <row r="43" spans="1:6" ht="12.75">
      <c r="A43" s="31" t="s">
        <v>403</v>
      </c>
      <c r="D43" s="63"/>
      <c r="E43" s="63"/>
      <c r="F43" s="63"/>
    </row>
    <row r="44" spans="2:6" ht="12.75">
      <c r="B44" s="31" t="s">
        <v>419</v>
      </c>
      <c r="D44" s="63"/>
      <c r="E44" s="63"/>
      <c r="F44" s="63"/>
    </row>
    <row r="45" ht="12.75">
      <c r="B45" s="31" t="s">
        <v>231</v>
      </c>
    </row>
  </sheetData>
  <sheetProtection selectLockedCells="1" selectUnlockedCells="1"/>
  <printOptions gridLines="1"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&amp;LTJ SOKOL Hradec Králové, atletický oddíl&amp;C&amp;"Arial Narrow,Tučné"Přehled bodujících závodnic v sezóně 2022&amp;R&amp;"Arial Narrow,Tučné"Ženy</oddHeader>
    <oddFooter>&amp;LHradec Králové, dne &amp;D (tisk)&amp;CList: &amp;F(&amp;A)&amp;RZpracoval: ing. Pavel Rytíř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14.16015625" style="31" customWidth="1"/>
    <col min="2" max="2" width="27.83203125" style="31" customWidth="1"/>
    <col min="3" max="8" width="9.33203125" style="31" customWidth="1"/>
    <col min="9" max="9" width="10" style="40" customWidth="1"/>
    <col min="10" max="16384" width="9.33203125" style="31" customWidth="1"/>
  </cols>
  <sheetData>
    <row r="1" spans="1:9" s="62" customFormat="1" ht="12.75">
      <c r="A1" s="61" t="s">
        <v>237</v>
      </c>
      <c r="I1" s="33"/>
    </row>
    <row r="2" spans="1:9" ht="23.25" customHeight="1">
      <c r="A2" s="33"/>
      <c r="B2" s="33" t="s">
        <v>0</v>
      </c>
      <c r="C2" s="33" t="s">
        <v>1</v>
      </c>
      <c r="D2" s="33" t="s">
        <v>2</v>
      </c>
      <c r="E2" s="33" t="s">
        <v>3</v>
      </c>
      <c r="F2" s="127" t="s">
        <v>222</v>
      </c>
      <c r="G2" s="33" t="s">
        <v>26</v>
      </c>
      <c r="H2" s="35" t="s">
        <v>4</v>
      </c>
      <c r="I2" s="33" t="s">
        <v>5</v>
      </c>
    </row>
    <row r="3" spans="2:9" ht="12.75">
      <c r="B3" s="30" t="s">
        <v>55</v>
      </c>
      <c r="C3" s="51">
        <v>4</v>
      </c>
      <c r="D3" s="56"/>
      <c r="E3" s="77"/>
      <c r="F3" s="51"/>
      <c r="G3" s="51"/>
      <c r="H3" s="39">
        <f aca="true" t="shared" si="0" ref="H3:H12">SUM(C3:G3)</f>
        <v>4</v>
      </c>
      <c r="I3" s="33" t="s">
        <v>111</v>
      </c>
    </row>
    <row r="4" spans="2:9" ht="12.75">
      <c r="B4" s="30" t="s">
        <v>170</v>
      </c>
      <c r="C4" s="73">
        <v>17</v>
      </c>
      <c r="D4" s="77"/>
      <c r="E4" s="56"/>
      <c r="F4" s="73"/>
      <c r="G4" s="51"/>
      <c r="H4" s="39">
        <f t="shared" si="0"/>
        <v>17</v>
      </c>
      <c r="I4" s="33" t="s">
        <v>105</v>
      </c>
    </row>
    <row r="5" spans="2:9" ht="12.75">
      <c r="B5" s="30" t="s">
        <v>48</v>
      </c>
      <c r="C5" s="51">
        <f>13+1.5</f>
        <v>14.5</v>
      </c>
      <c r="D5" s="56"/>
      <c r="E5" s="77"/>
      <c r="F5" s="51"/>
      <c r="G5" s="51"/>
      <c r="H5" s="39">
        <f t="shared" si="0"/>
        <v>14.5</v>
      </c>
      <c r="I5" s="33" t="s">
        <v>107</v>
      </c>
    </row>
    <row r="6" spans="2:9" ht="12.75">
      <c r="B6" s="30" t="s">
        <v>30</v>
      </c>
      <c r="C6" s="109">
        <v>20</v>
      </c>
      <c r="D6" s="56"/>
      <c r="E6" s="77"/>
      <c r="F6" s="51"/>
      <c r="G6" s="51"/>
      <c r="H6" s="135">
        <f t="shared" si="0"/>
        <v>20</v>
      </c>
      <c r="I6" s="136" t="s">
        <v>103</v>
      </c>
    </row>
    <row r="7" spans="2:9" ht="12.75">
      <c r="B7" s="108" t="s">
        <v>88</v>
      </c>
      <c r="C7" s="51">
        <v>9</v>
      </c>
      <c r="D7" s="56"/>
      <c r="E7" s="77"/>
      <c r="F7" s="51"/>
      <c r="G7" s="51"/>
      <c r="H7" s="39">
        <f t="shared" si="0"/>
        <v>9</v>
      </c>
      <c r="I7" s="33" t="s">
        <v>336</v>
      </c>
    </row>
    <row r="8" spans="2:9" ht="12.75">
      <c r="B8" s="108" t="s">
        <v>89</v>
      </c>
      <c r="C8" s="51">
        <f>11+1.5</f>
        <v>12.5</v>
      </c>
      <c r="D8" s="56"/>
      <c r="E8" s="77"/>
      <c r="F8" s="51"/>
      <c r="G8" s="51"/>
      <c r="H8" s="39">
        <f t="shared" si="0"/>
        <v>12.5</v>
      </c>
      <c r="I8" s="33" t="s">
        <v>108</v>
      </c>
    </row>
    <row r="9" spans="2:9" ht="12.75">
      <c r="B9" s="108" t="s">
        <v>334</v>
      </c>
      <c r="C9" s="51">
        <f>15+1.5</f>
        <v>16.5</v>
      </c>
      <c r="D9" s="56"/>
      <c r="E9" s="77"/>
      <c r="F9" s="51"/>
      <c r="G9" s="51"/>
      <c r="H9" s="39">
        <f t="shared" si="0"/>
        <v>16.5</v>
      </c>
      <c r="I9" s="33" t="s">
        <v>106</v>
      </c>
    </row>
    <row r="10" spans="2:9" ht="12.75">
      <c r="B10" s="108" t="s">
        <v>87</v>
      </c>
      <c r="C10" s="73">
        <v>18</v>
      </c>
      <c r="D10" s="56"/>
      <c r="E10" s="77"/>
      <c r="F10" s="51"/>
      <c r="G10" s="51"/>
      <c r="H10" s="39">
        <f t="shared" si="0"/>
        <v>18</v>
      </c>
      <c r="I10" s="33" t="s">
        <v>104</v>
      </c>
    </row>
    <row r="11" spans="2:9" ht="12.75">
      <c r="B11" s="30" t="s">
        <v>93</v>
      </c>
      <c r="C11" s="51">
        <v>9</v>
      </c>
      <c r="D11" s="56"/>
      <c r="E11" s="77"/>
      <c r="F11" s="51"/>
      <c r="G11" s="51"/>
      <c r="H11" s="39">
        <f t="shared" si="0"/>
        <v>9</v>
      </c>
      <c r="I11" s="33" t="s">
        <v>336</v>
      </c>
    </row>
    <row r="12" spans="2:9" ht="12.75">
      <c r="B12" s="30" t="s">
        <v>124</v>
      </c>
      <c r="C12" s="51">
        <f>4+1.5</f>
        <v>5.5</v>
      </c>
      <c r="D12" s="56"/>
      <c r="E12" s="77"/>
      <c r="F12" s="51"/>
      <c r="G12" s="51"/>
      <c r="H12" s="39">
        <f t="shared" si="0"/>
        <v>5.5</v>
      </c>
      <c r="I12" s="33" t="s">
        <v>147</v>
      </c>
    </row>
    <row r="13" spans="2:8" ht="10.5" customHeight="1">
      <c r="B13" s="41" t="s">
        <v>8</v>
      </c>
      <c r="C13" s="44">
        <f>SUM(C3:C12)</f>
        <v>126</v>
      </c>
      <c r="D13" s="44">
        <f>SUM(D3:D12)</f>
        <v>0</v>
      </c>
      <c r="E13" s="44">
        <f>SUM(E3:E12)</f>
        <v>0</v>
      </c>
      <c r="F13" s="44">
        <f>SUM(F3:F12)</f>
        <v>0</v>
      </c>
      <c r="G13" s="59" t="s">
        <v>221</v>
      </c>
      <c r="H13" s="43">
        <f>SUM(H3:H12)</f>
        <v>126</v>
      </c>
    </row>
    <row r="14" spans="2:8" ht="10.5" customHeight="1">
      <c r="B14" s="46" t="s">
        <v>7</v>
      </c>
      <c r="C14" s="47"/>
      <c r="D14" s="47"/>
      <c r="E14" s="47"/>
      <c r="F14" s="47"/>
      <c r="G14" s="47"/>
      <c r="H14" s="47"/>
    </row>
    <row r="15" spans="1:9" s="41" customFormat="1" ht="12" customHeight="1">
      <c r="A15" s="41" t="s">
        <v>335</v>
      </c>
      <c r="I15" s="54"/>
    </row>
    <row r="16" ht="12.75" hidden="1"/>
    <row r="17" spans="8:9" ht="12.75">
      <c r="H17" s="40"/>
      <c r="I17" s="31"/>
    </row>
    <row r="18" ht="12.75">
      <c r="B18" s="48"/>
    </row>
    <row r="19" spans="2:9" ht="12.75">
      <c r="B19" s="48"/>
      <c r="I19" s="40" t="s">
        <v>9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2022&amp;R&amp;"Arial Narrow,Tučné"Junioři</oddHeader>
    <oddFooter>&amp;LHradec Králové, &amp;D (tisk)&amp;CList &amp;F (&amp;A)&amp;RSestavil ing. Pavel Rytíř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18" sqref="D18"/>
    </sheetView>
  </sheetViews>
  <sheetFormatPr defaultColWidth="9.33203125" defaultRowHeight="12.75"/>
  <cols>
    <col min="1" max="1" width="14.16015625" style="31" customWidth="1"/>
    <col min="2" max="2" width="27.83203125" style="31" customWidth="1"/>
    <col min="3" max="7" width="9.33203125" style="31" customWidth="1"/>
    <col min="8" max="8" width="10" style="33" customWidth="1"/>
    <col min="9" max="16384" width="9.33203125" style="31" customWidth="1"/>
  </cols>
  <sheetData>
    <row r="1" ht="12.75">
      <c r="A1" s="30" t="s">
        <v>238</v>
      </c>
    </row>
    <row r="2" spans="1:9" ht="24" customHeight="1">
      <c r="A2" s="33"/>
      <c r="B2" s="33" t="s">
        <v>0</v>
      </c>
      <c r="C2" s="33" t="s">
        <v>1</v>
      </c>
      <c r="D2" s="33" t="s">
        <v>2</v>
      </c>
      <c r="E2" s="33" t="s">
        <v>3</v>
      </c>
      <c r="F2" s="127" t="s">
        <v>222</v>
      </c>
      <c r="G2" s="55" t="s">
        <v>131</v>
      </c>
      <c r="H2" s="35" t="s">
        <v>4</v>
      </c>
      <c r="I2" s="33" t="s">
        <v>5</v>
      </c>
    </row>
    <row r="3" spans="1:11" ht="12.75">
      <c r="A3" s="62"/>
      <c r="B3" s="64" t="s">
        <v>20</v>
      </c>
      <c r="C3" s="79"/>
      <c r="D3" s="80"/>
      <c r="E3" s="80"/>
      <c r="F3" s="80"/>
      <c r="G3" s="79"/>
      <c r="H3" s="39">
        <f aca="true" t="shared" si="0" ref="H3:H21">SUM(C3:G3)</f>
        <v>0</v>
      </c>
      <c r="I3" s="33"/>
      <c r="J3" s="62"/>
      <c r="K3" s="62"/>
    </row>
    <row r="4" spans="1:11" ht="12.75">
      <c r="A4" s="66"/>
      <c r="B4" s="137" t="s">
        <v>53</v>
      </c>
      <c r="C4" s="81"/>
      <c r="D4" s="82"/>
      <c r="E4" s="121"/>
      <c r="F4" s="82"/>
      <c r="G4" s="81"/>
      <c r="H4" s="67">
        <f t="shared" si="0"/>
        <v>0</v>
      </c>
      <c r="I4" s="40"/>
      <c r="J4" s="66"/>
      <c r="K4" s="66"/>
    </row>
    <row r="5" spans="1:11" ht="12.75">
      <c r="A5" s="62"/>
      <c r="B5" s="123" t="s">
        <v>45</v>
      </c>
      <c r="C5" s="138">
        <v>22</v>
      </c>
      <c r="D5" s="122"/>
      <c r="E5" s="80"/>
      <c r="F5" s="122"/>
      <c r="G5" s="79"/>
      <c r="H5" s="39">
        <f t="shared" si="0"/>
        <v>22</v>
      </c>
      <c r="I5" s="34" t="s">
        <v>104</v>
      </c>
      <c r="J5" s="62"/>
      <c r="K5" s="62"/>
    </row>
    <row r="6" spans="2:9" s="62" customFormat="1" ht="13.5" customHeight="1">
      <c r="B6" s="123" t="s">
        <v>51</v>
      </c>
      <c r="C6" s="79">
        <f>9+2.25</f>
        <v>11.25</v>
      </c>
      <c r="D6" s="122"/>
      <c r="E6" s="80"/>
      <c r="F6" s="80"/>
      <c r="G6" s="79"/>
      <c r="H6" s="39">
        <f t="shared" si="0"/>
        <v>11.25</v>
      </c>
      <c r="I6" s="33" t="s">
        <v>147</v>
      </c>
    </row>
    <row r="7" spans="1:10" s="62" customFormat="1" ht="13.5" customHeight="1">
      <c r="A7" s="66"/>
      <c r="B7" s="119" t="s">
        <v>239</v>
      </c>
      <c r="C7" s="81">
        <v>7</v>
      </c>
      <c r="D7" s="82"/>
      <c r="E7" s="82"/>
      <c r="F7" s="82"/>
      <c r="G7" s="81"/>
      <c r="H7" s="67">
        <f t="shared" si="0"/>
        <v>7</v>
      </c>
      <c r="I7" s="40" t="s">
        <v>343</v>
      </c>
      <c r="J7" s="66"/>
    </row>
    <row r="8" spans="2:9" s="62" customFormat="1" ht="13.5" customHeight="1">
      <c r="B8" s="113" t="s">
        <v>337</v>
      </c>
      <c r="C8" s="79">
        <v>19</v>
      </c>
      <c r="D8" s="80"/>
      <c r="E8" s="80"/>
      <c r="F8" s="80"/>
      <c r="G8" s="79"/>
      <c r="H8" s="39">
        <f t="shared" si="0"/>
        <v>19</v>
      </c>
      <c r="I8" s="33" t="s">
        <v>107</v>
      </c>
    </row>
    <row r="9" spans="1:10" s="62" customFormat="1" ht="13.5" customHeight="1">
      <c r="A9" s="66"/>
      <c r="B9" s="112" t="s">
        <v>338</v>
      </c>
      <c r="C9" s="81">
        <v>9</v>
      </c>
      <c r="D9" s="82"/>
      <c r="E9" s="82"/>
      <c r="F9" s="82"/>
      <c r="G9" s="81"/>
      <c r="H9" s="67">
        <f t="shared" si="0"/>
        <v>9</v>
      </c>
      <c r="I9" s="40" t="s">
        <v>148</v>
      </c>
      <c r="J9" s="66"/>
    </row>
    <row r="10" spans="1:10" s="62" customFormat="1" ht="13.5" customHeight="1">
      <c r="A10" s="66"/>
      <c r="B10" s="112" t="s">
        <v>340</v>
      </c>
      <c r="C10" s="81">
        <v>6</v>
      </c>
      <c r="D10" s="82"/>
      <c r="E10" s="82"/>
      <c r="F10" s="82"/>
      <c r="G10" s="81"/>
      <c r="H10" s="67">
        <f t="shared" si="0"/>
        <v>6</v>
      </c>
      <c r="I10" s="40" t="s">
        <v>174</v>
      </c>
      <c r="J10" s="66"/>
    </row>
    <row r="11" spans="1:10" s="62" customFormat="1" ht="13.5" customHeight="1">
      <c r="A11" s="66"/>
      <c r="B11" s="112" t="s">
        <v>60</v>
      </c>
      <c r="C11" s="81">
        <v>20</v>
      </c>
      <c r="D11" s="82"/>
      <c r="E11" s="82"/>
      <c r="F11" s="82"/>
      <c r="G11" s="81"/>
      <c r="H11" s="67">
        <f t="shared" si="0"/>
        <v>20</v>
      </c>
      <c r="I11" s="40" t="s">
        <v>106</v>
      </c>
      <c r="J11" s="66"/>
    </row>
    <row r="12" spans="1:10" s="62" customFormat="1" ht="13.5" customHeight="1">
      <c r="A12" s="66"/>
      <c r="B12" s="112" t="s">
        <v>21</v>
      </c>
      <c r="C12" s="139">
        <v>25</v>
      </c>
      <c r="D12" s="121"/>
      <c r="E12" s="82"/>
      <c r="F12" s="82"/>
      <c r="G12" s="81"/>
      <c r="H12" s="140">
        <f t="shared" si="0"/>
        <v>25</v>
      </c>
      <c r="I12" s="111" t="s">
        <v>103</v>
      </c>
      <c r="J12" s="66"/>
    </row>
    <row r="13" spans="1:11" s="62" customFormat="1" ht="13.5" customHeight="1">
      <c r="A13" s="66"/>
      <c r="B13" s="137" t="s">
        <v>23</v>
      </c>
      <c r="C13" s="81"/>
      <c r="D13" s="82"/>
      <c r="E13" s="82"/>
      <c r="F13" s="82"/>
      <c r="G13" s="81"/>
      <c r="H13" s="67">
        <f t="shared" si="0"/>
        <v>0</v>
      </c>
      <c r="I13" s="33"/>
      <c r="J13" s="66"/>
      <c r="K13" s="31"/>
    </row>
    <row r="14" spans="1:10" ht="13.5" customHeight="1">
      <c r="A14" s="66"/>
      <c r="B14" s="112" t="s">
        <v>83</v>
      </c>
      <c r="C14" s="81">
        <v>2.75</v>
      </c>
      <c r="D14" s="82"/>
      <c r="E14" s="82"/>
      <c r="F14" s="82"/>
      <c r="G14" s="81"/>
      <c r="H14" s="67">
        <f t="shared" si="0"/>
        <v>2.75</v>
      </c>
      <c r="I14" s="33" t="s">
        <v>318</v>
      </c>
      <c r="J14" s="66"/>
    </row>
    <row r="15" spans="1:10" ht="13.5" customHeight="1">
      <c r="A15" s="66"/>
      <c r="B15" s="112" t="s">
        <v>91</v>
      </c>
      <c r="C15" s="81">
        <f>14+2.25</f>
        <v>16.25</v>
      </c>
      <c r="D15" s="82"/>
      <c r="E15" s="82"/>
      <c r="F15" s="82"/>
      <c r="G15" s="81"/>
      <c r="H15" s="67">
        <f t="shared" si="0"/>
        <v>16.25</v>
      </c>
      <c r="I15" s="40" t="s">
        <v>109</v>
      </c>
      <c r="J15" s="66"/>
    </row>
    <row r="16" spans="1:11" ht="13.5" customHeight="1">
      <c r="A16" s="62"/>
      <c r="B16" s="113" t="s">
        <v>72</v>
      </c>
      <c r="C16" s="79">
        <v>0</v>
      </c>
      <c r="D16" s="80"/>
      <c r="E16" s="80"/>
      <c r="F16" s="80"/>
      <c r="G16" s="79"/>
      <c r="H16" s="39">
        <f t="shared" si="0"/>
        <v>0</v>
      </c>
      <c r="I16" s="33" t="s">
        <v>319</v>
      </c>
      <c r="J16" s="62"/>
      <c r="K16" s="62"/>
    </row>
    <row r="17" spans="1:10" ht="13.5" customHeight="1">
      <c r="A17" s="66"/>
      <c r="B17" s="112" t="s">
        <v>32</v>
      </c>
      <c r="C17" s="81">
        <f>16+2.75</f>
        <v>18.75</v>
      </c>
      <c r="D17" s="82"/>
      <c r="E17" s="82"/>
      <c r="F17" s="82"/>
      <c r="G17" s="81"/>
      <c r="H17" s="67">
        <f t="shared" si="0"/>
        <v>18.75</v>
      </c>
      <c r="I17" s="40" t="s">
        <v>108</v>
      </c>
      <c r="J17" s="66"/>
    </row>
    <row r="18" spans="1:10" ht="13.5" customHeight="1">
      <c r="A18" s="66"/>
      <c r="B18" s="112" t="s">
        <v>339</v>
      </c>
      <c r="C18" s="81">
        <v>7</v>
      </c>
      <c r="D18" s="82"/>
      <c r="E18" s="82"/>
      <c r="F18" s="82"/>
      <c r="G18" s="81"/>
      <c r="H18" s="67">
        <f t="shared" si="0"/>
        <v>7</v>
      </c>
      <c r="I18" s="40" t="s">
        <v>343</v>
      </c>
      <c r="J18" s="66"/>
    </row>
    <row r="19" spans="1:10" ht="13.5" customHeight="1">
      <c r="A19" s="66"/>
      <c r="B19" s="112" t="s">
        <v>44</v>
      </c>
      <c r="C19" s="81">
        <v>11</v>
      </c>
      <c r="D19" s="82"/>
      <c r="E19" s="82"/>
      <c r="F19" s="82"/>
      <c r="G19" s="81"/>
      <c r="H19" s="67">
        <f t="shared" si="0"/>
        <v>11</v>
      </c>
      <c r="I19" s="40" t="s">
        <v>111</v>
      </c>
      <c r="J19" s="66"/>
    </row>
    <row r="20" spans="1:11" ht="13.5" customHeight="1">
      <c r="A20" s="66"/>
      <c r="B20" s="112" t="s">
        <v>94</v>
      </c>
      <c r="C20" s="81">
        <v>8</v>
      </c>
      <c r="D20" s="82"/>
      <c r="E20" s="82"/>
      <c r="F20" s="82"/>
      <c r="G20" s="81"/>
      <c r="H20" s="67">
        <f t="shared" si="0"/>
        <v>8</v>
      </c>
      <c r="I20" s="40" t="s">
        <v>342</v>
      </c>
      <c r="J20" s="66"/>
      <c r="K20" s="62"/>
    </row>
    <row r="21" spans="1:10" ht="13.5" customHeight="1">
      <c r="A21" s="66"/>
      <c r="B21" s="119" t="s">
        <v>240</v>
      </c>
      <c r="C21" s="81">
        <v>8</v>
      </c>
      <c r="D21" s="82"/>
      <c r="E21" s="82"/>
      <c r="F21" s="82"/>
      <c r="G21" s="81"/>
      <c r="H21" s="67">
        <f t="shared" si="0"/>
        <v>8</v>
      </c>
      <c r="I21" s="40" t="s">
        <v>342</v>
      </c>
      <c r="J21" s="66"/>
    </row>
    <row r="22" spans="2:11" ht="13.5" customHeight="1">
      <c r="B22" s="30" t="s">
        <v>33</v>
      </c>
      <c r="C22" s="51">
        <f>8+2.25</f>
        <v>10.25</v>
      </c>
      <c r="D22" s="56"/>
      <c r="E22" s="56"/>
      <c r="F22" s="51"/>
      <c r="G22" s="51"/>
      <c r="H22" s="39">
        <f>SUM(C22:F22)</f>
        <v>10.25</v>
      </c>
      <c r="I22" s="33" t="s">
        <v>112</v>
      </c>
      <c r="K22" s="62"/>
    </row>
    <row r="23" spans="2:11" ht="13.5" customHeight="1">
      <c r="B23" s="30" t="s">
        <v>36</v>
      </c>
      <c r="C23" s="51">
        <f>4+2.75</f>
        <v>6.75</v>
      </c>
      <c r="D23" s="56"/>
      <c r="E23" s="56"/>
      <c r="F23" s="51"/>
      <c r="G23" s="51"/>
      <c r="H23" s="39">
        <f>SUM(C23:F23)</f>
        <v>6.75</v>
      </c>
      <c r="I23" s="33" t="s">
        <v>168</v>
      </c>
      <c r="K23" s="62"/>
    </row>
    <row r="24" spans="2:11" ht="13.5" customHeight="1">
      <c r="B24" s="30" t="s">
        <v>31</v>
      </c>
      <c r="C24" s="51">
        <f>14+2.25</f>
        <v>16.25</v>
      </c>
      <c r="D24" s="56"/>
      <c r="E24" s="56"/>
      <c r="F24" s="51"/>
      <c r="G24" s="51"/>
      <c r="H24" s="39">
        <f>SUM(C24:F24)</f>
        <v>16.25</v>
      </c>
      <c r="I24" s="33" t="s">
        <v>110</v>
      </c>
      <c r="K24" s="62"/>
    </row>
    <row r="25" spans="1:10" ht="13.5" customHeight="1">
      <c r="A25" s="66"/>
      <c r="B25" s="112" t="s">
        <v>130</v>
      </c>
      <c r="C25" s="110">
        <f>18.5+2.75</f>
        <v>21.25</v>
      </c>
      <c r="D25" s="82"/>
      <c r="E25" s="120"/>
      <c r="F25" s="120"/>
      <c r="G25" s="81"/>
      <c r="H25" s="67">
        <f>SUM(C25:G25)</f>
        <v>21.25</v>
      </c>
      <c r="I25" s="126" t="s">
        <v>105</v>
      </c>
      <c r="J25" s="66"/>
    </row>
    <row r="26" spans="1:11" ht="13.5" customHeight="1">
      <c r="A26" s="62"/>
      <c r="B26" s="113" t="s">
        <v>344</v>
      </c>
      <c r="C26" s="79">
        <v>0</v>
      </c>
      <c r="D26" s="80"/>
      <c r="E26" s="80"/>
      <c r="F26" s="80"/>
      <c r="G26" s="79"/>
      <c r="H26" s="39">
        <f>SUM(C26:G26)</f>
        <v>0</v>
      </c>
      <c r="I26" s="33" t="s">
        <v>319</v>
      </c>
      <c r="J26" s="62"/>
      <c r="K26" s="62"/>
    </row>
    <row r="27" spans="2:8" ht="10.5" customHeight="1">
      <c r="B27" s="41" t="s">
        <v>8</v>
      </c>
      <c r="C27" s="44">
        <f>SUM(C3:C26)</f>
        <v>245.5</v>
      </c>
      <c r="D27" s="44">
        <f>SUM(D3:D26)</f>
        <v>0</v>
      </c>
      <c r="E27" s="44">
        <f>SUM(E3:E26)</f>
        <v>0</v>
      </c>
      <c r="F27" s="44">
        <f>SUM(F3:F26)</f>
        <v>0</v>
      </c>
      <c r="G27" s="59" t="s">
        <v>221</v>
      </c>
      <c r="H27" s="43">
        <f>SUM(H3:H26)</f>
        <v>245.5</v>
      </c>
    </row>
    <row r="29" ht="12.75">
      <c r="A29" s="41" t="s">
        <v>341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závodnic v sezóně 2022&amp;R&amp;"Arial Narrow,Tučné"Junioři</oddHeader>
    <oddFooter>&amp;LHradec Králové, &amp;D (tisk)&amp;CList &amp;F (&amp;A)&amp;RSestavil ing. Pavel Rytíř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I3" sqref="I3"/>
    </sheetView>
  </sheetViews>
  <sheetFormatPr defaultColWidth="9.33203125" defaultRowHeight="12.75"/>
  <cols>
    <col min="1" max="1" width="14.16015625" style="31" customWidth="1"/>
    <col min="2" max="2" width="27.83203125" style="31" customWidth="1"/>
    <col min="3" max="8" width="9.33203125" style="31" customWidth="1"/>
    <col min="9" max="9" width="10" style="40" customWidth="1"/>
    <col min="10" max="16384" width="9.33203125" style="31" customWidth="1"/>
  </cols>
  <sheetData>
    <row r="1" spans="1:15" ht="12.75">
      <c r="A1" s="30" t="s">
        <v>241</v>
      </c>
      <c r="O1" s="31" t="s">
        <v>6</v>
      </c>
    </row>
    <row r="2" spans="1:9" ht="24" customHeight="1">
      <c r="A2" s="33"/>
      <c r="B2" s="33" t="s">
        <v>0</v>
      </c>
      <c r="C2" s="34" t="s">
        <v>1</v>
      </c>
      <c r="D2" s="34" t="s">
        <v>2</v>
      </c>
      <c r="E2" s="55" t="s">
        <v>78</v>
      </c>
      <c r="F2" s="127" t="s">
        <v>222</v>
      </c>
      <c r="G2" s="127" t="s">
        <v>227</v>
      </c>
      <c r="H2" s="35" t="s">
        <v>4</v>
      </c>
      <c r="I2" s="33" t="s">
        <v>5</v>
      </c>
    </row>
    <row r="3" spans="1:24" s="38" customFormat="1" ht="12.75">
      <c r="A3" s="31"/>
      <c r="B3" s="30" t="s">
        <v>123</v>
      </c>
      <c r="C3" s="56">
        <v>11</v>
      </c>
      <c r="D3" s="77"/>
      <c r="E3" s="51"/>
      <c r="F3" s="77"/>
      <c r="G3" s="77"/>
      <c r="H3" s="77">
        <f aca="true" t="shared" si="0" ref="H3:H21">SUM(C3:G3)</f>
        <v>11</v>
      </c>
      <c r="I3" s="96" t="s">
        <v>147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2:9" ht="12.75">
      <c r="B4" s="30" t="s">
        <v>349</v>
      </c>
      <c r="C4" s="51">
        <f>5+2</f>
        <v>7</v>
      </c>
      <c r="D4" s="56"/>
      <c r="E4" s="51"/>
      <c r="F4" s="51"/>
      <c r="G4" s="51"/>
      <c r="H4" s="77">
        <f t="shared" si="0"/>
        <v>7</v>
      </c>
      <c r="I4" s="95" t="s">
        <v>112</v>
      </c>
    </row>
    <row r="5" spans="2:9" ht="12.75">
      <c r="B5" s="30" t="s">
        <v>350</v>
      </c>
      <c r="C5" s="51">
        <v>3</v>
      </c>
      <c r="D5" s="56"/>
      <c r="E5" s="51"/>
      <c r="F5" s="51"/>
      <c r="G5" s="51"/>
      <c r="H5" s="77">
        <f t="shared" si="0"/>
        <v>3</v>
      </c>
      <c r="I5" s="95" t="s">
        <v>149</v>
      </c>
    </row>
    <row r="6" spans="2:9" ht="12.75">
      <c r="B6" s="30" t="s">
        <v>42</v>
      </c>
      <c r="C6" s="51">
        <f>15+2.75</f>
        <v>17.75</v>
      </c>
      <c r="D6" s="56"/>
      <c r="E6" s="51"/>
      <c r="F6" s="51"/>
      <c r="G6" s="51"/>
      <c r="H6" s="77">
        <f t="shared" si="0"/>
        <v>17.75</v>
      </c>
      <c r="I6" s="95" t="s">
        <v>108</v>
      </c>
    </row>
    <row r="7" spans="2:9" ht="12.75">
      <c r="B7" s="30" t="s">
        <v>43</v>
      </c>
      <c r="C7" s="56">
        <f>4+2</f>
        <v>6</v>
      </c>
      <c r="D7" s="56"/>
      <c r="E7" s="51"/>
      <c r="F7" s="56"/>
      <c r="G7" s="56"/>
      <c r="H7" s="77">
        <f t="shared" si="0"/>
        <v>6</v>
      </c>
      <c r="I7" s="96" t="s">
        <v>148</v>
      </c>
    </row>
    <row r="8" spans="1:24" s="38" customFormat="1" ht="12.75">
      <c r="A8" s="31"/>
      <c r="B8" s="30" t="s">
        <v>50</v>
      </c>
      <c r="C8" s="134">
        <v>29</v>
      </c>
      <c r="D8" s="56"/>
      <c r="E8" s="51"/>
      <c r="F8" s="56"/>
      <c r="G8" s="56"/>
      <c r="H8" s="134">
        <f t="shared" si="0"/>
        <v>29</v>
      </c>
      <c r="I8" s="124" t="s">
        <v>103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s="38" customFormat="1" ht="12.75">
      <c r="A9" s="31"/>
      <c r="B9" s="31" t="s">
        <v>228</v>
      </c>
      <c r="C9" s="56"/>
      <c r="D9" s="56"/>
      <c r="E9" s="51"/>
      <c r="F9" s="56"/>
      <c r="G9" s="56"/>
      <c r="H9" s="56">
        <f t="shared" si="0"/>
        <v>0</v>
      </c>
      <c r="I9" s="96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38" customFormat="1" ht="12.75">
      <c r="A10" s="31"/>
      <c r="B10" s="30" t="s">
        <v>347</v>
      </c>
      <c r="C10" s="56">
        <v>15</v>
      </c>
      <c r="D10" s="56"/>
      <c r="E10" s="51"/>
      <c r="F10" s="56"/>
      <c r="G10" s="56"/>
      <c r="H10" s="77">
        <f t="shared" si="0"/>
        <v>15</v>
      </c>
      <c r="I10" s="96" t="s">
        <v>110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s="38" customFormat="1" ht="12.75">
      <c r="A11" s="31"/>
      <c r="B11" s="30" t="s">
        <v>117</v>
      </c>
      <c r="C11" s="56">
        <f>13+2.75</f>
        <v>15.75</v>
      </c>
      <c r="D11" s="56"/>
      <c r="E11" s="51"/>
      <c r="F11" s="56"/>
      <c r="G11" s="56"/>
      <c r="H11" s="77">
        <f t="shared" si="0"/>
        <v>15.75</v>
      </c>
      <c r="I11" s="96" t="s">
        <v>109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9" ht="12.75">
      <c r="B12" s="31" t="s">
        <v>35</v>
      </c>
      <c r="C12" s="56"/>
      <c r="D12" s="56"/>
      <c r="E12" s="51"/>
      <c r="F12" s="56"/>
      <c r="G12" s="56"/>
      <c r="H12" s="56">
        <f t="shared" si="0"/>
        <v>0</v>
      </c>
      <c r="I12" s="96"/>
    </row>
    <row r="13" spans="2:10" ht="14.25">
      <c r="B13" s="108" t="s">
        <v>173</v>
      </c>
      <c r="C13" s="142">
        <f>19+2.75</f>
        <v>21.75</v>
      </c>
      <c r="D13" s="56"/>
      <c r="E13" s="94"/>
      <c r="F13" s="94"/>
      <c r="G13" s="94"/>
      <c r="H13" s="77">
        <f t="shared" si="0"/>
        <v>21.75</v>
      </c>
      <c r="I13" s="141" t="s">
        <v>104</v>
      </c>
      <c r="J13" s="40"/>
    </row>
    <row r="14" spans="1:24" s="38" customFormat="1" ht="12.75">
      <c r="A14" s="31"/>
      <c r="B14" s="30" t="s">
        <v>351</v>
      </c>
      <c r="C14" s="56">
        <v>2</v>
      </c>
      <c r="D14" s="77"/>
      <c r="E14" s="73"/>
      <c r="F14" s="56"/>
      <c r="G14" s="56"/>
      <c r="H14" s="77">
        <f t="shared" si="0"/>
        <v>2</v>
      </c>
      <c r="I14" s="96" t="s">
        <v>150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s="38" customFormat="1" ht="12.75">
      <c r="A15" s="31"/>
      <c r="B15" s="31" t="s">
        <v>76</v>
      </c>
      <c r="C15" s="56"/>
      <c r="D15" s="56"/>
      <c r="E15" s="51"/>
      <c r="F15" s="56"/>
      <c r="G15" s="56"/>
      <c r="H15" s="56">
        <f t="shared" si="0"/>
        <v>0</v>
      </c>
      <c r="I15" s="9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2:9" ht="12.75">
      <c r="B16" s="30" t="s">
        <v>346</v>
      </c>
      <c r="C16" s="51">
        <f>16+2</f>
        <v>18</v>
      </c>
      <c r="D16" s="56"/>
      <c r="E16" s="51"/>
      <c r="F16" s="51"/>
      <c r="G16" s="51"/>
      <c r="H16" s="77">
        <f t="shared" si="0"/>
        <v>18</v>
      </c>
      <c r="I16" s="95" t="s">
        <v>107</v>
      </c>
    </row>
    <row r="17" spans="2:9" ht="12.75">
      <c r="B17" s="31" t="s">
        <v>116</v>
      </c>
      <c r="C17" s="51"/>
      <c r="D17" s="56"/>
      <c r="E17" s="51"/>
      <c r="F17" s="51"/>
      <c r="G17" s="51"/>
      <c r="H17" s="56">
        <f t="shared" si="0"/>
        <v>0</v>
      </c>
      <c r="I17" s="95"/>
    </row>
    <row r="18" spans="2:9" ht="12.75">
      <c r="B18" s="41" t="s">
        <v>172</v>
      </c>
      <c r="C18" s="51"/>
      <c r="D18" s="56"/>
      <c r="E18" s="51"/>
      <c r="F18" s="51"/>
      <c r="G18" s="51"/>
      <c r="H18" s="56">
        <f t="shared" si="0"/>
        <v>0</v>
      </c>
      <c r="I18" s="95"/>
    </row>
    <row r="19" spans="2:9" ht="12.75">
      <c r="B19" s="108" t="s">
        <v>345</v>
      </c>
      <c r="C19" s="73">
        <v>20</v>
      </c>
      <c r="D19" s="56"/>
      <c r="E19" s="73"/>
      <c r="F19" s="51"/>
      <c r="G19" s="51"/>
      <c r="H19" s="77">
        <f t="shared" si="0"/>
        <v>20</v>
      </c>
      <c r="I19" s="97" t="s">
        <v>352</v>
      </c>
    </row>
    <row r="20" spans="2:9" ht="12.75">
      <c r="B20" s="30" t="s">
        <v>171</v>
      </c>
      <c r="C20" s="73">
        <v>20</v>
      </c>
      <c r="D20" s="56"/>
      <c r="E20" s="51"/>
      <c r="F20" s="51"/>
      <c r="G20" s="51"/>
      <c r="H20" s="77">
        <f t="shared" si="0"/>
        <v>20</v>
      </c>
      <c r="I20" s="95" t="s">
        <v>352</v>
      </c>
    </row>
    <row r="21" spans="2:9" ht="12.75">
      <c r="B21" s="108" t="s">
        <v>348</v>
      </c>
      <c r="C21" s="51">
        <f>8+2.75</f>
        <v>10.75</v>
      </c>
      <c r="D21" s="56"/>
      <c r="E21" s="51"/>
      <c r="F21" s="51"/>
      <c r="G21" s="51"/>
      <c r="H21" s="77">
        <f t="shared" si="0"/>
        <v>10.75</v>
      </c>
      <c r="I21" s="95" t="s">
        <v>111</v>
      </c>
    </row>
    <row r="22" spans="2:8" ht="12.75" customHeight="1">
      <c r="B22" s="41" t="s">
        <v>8</v>
      </c>
      <c r="C22" s="44">
        <f aca="true" t="shared" si="1" ref="C22:H22">SUM(C3:C21)</f>
        <v>197</v>
      </c>
      <c r="D22" s="44">
        <f t="shared" si="1"/>
        <v>0</v>
      </c>
      <c r="E22" s="44">
        <f t="shared" si="1"/>
        <v>0</v>
      </c>
      <c r="F22" s="44">
        <f t="shared" si="1"/>
        <v>0</v>
      </c>
      <c r="G22" s="44">
        <f t="shared" si="1"/>
        <v>0</v>
      </c>
      <c r="H22" s="44">
        <f t="shared" si="1"/>
        <v>197</v>
      </c>
    </row>
    <row r="23" spans="2:8" ht="10.5" customHeight="1">
      <c r="B23" s="46" t="s">
        <v>7</v>
      </c>
      <c r="C23" s="47"/>
      <c r="D23" s="47"/>
      <c r="E23" s="71"/>
      <c r="F23" s="71"/>
      <c r="G23" s="71"/>
      <c r="H23" s="47"/>
    </row>
    <row r="24" ht="12" customHeight="1">
      <c r="A24" s="41" t="s">
        <v>335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2022&amp;R&amp;"Arial Narrow,Tučné"Dorostenci</oddHeader>
    <oddFooter>&amp;LHradec Králové, &amp;D (tisk)&amp;CList &amp;F (&amp;A)&amp;RSestavil ing. Pavel Rytíř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">
      <selection activeCell="B19" sqref="B19"/>
    </sheetView>
  </sheetViews>
  <sheetFormatPr defaultColWidth="9.33203125" defaultRowHeight="12.75"/>
  <cols>
    <col min="1" max="1" width="14.16015625" style="62" customWidth="1"/>
    <col min="2" max="2" width="29.33203125" style="64" customWidth="1"/>
    <col min="3" max="5" width="9.5" style="62" bestFit="1" customWidth="1"/>
    <col min="6" max="6" width="9.5" style="62" customWidth="1"/>
    <col min="7" max="7" width="9.5" style="65" bestFit="1" customWidth="1"/>
    <col min="8" max="8" width="9.33203125" style="62" customWidth="1"/>
    <col min="9" max="9" width="9.33203125" style="33" customWidth="1"/>
    <col min="10" max="16384" width="9.33203125" style="62" customWidth="1"/>
  </cols>
  <sheetData>
    <row r="1" ht="12.75">
      <c r="A1" s="30" t="s">
        <v>242</v>
      </c>
    </row>
    <row r="2" spans="1:9" ht="24" customHeight="1">
      <c r="A2" s="33"/>
      <c r="B2" s="34" t="s">
        <v>0</v>
      </c>
      <c r="C2" s="34" t="s">
        <v>1</v>
      </c>
      <c r="D2" s="34" t="s">
        <v>2</v>
      </c>
      <c r="E2" s="34" t="s">
        <v>3</v>
      </c>
      <c r="F2" s="127" t="s">
        <v>222</v>
      </c>
      <c r="G2" s="127" t="s">
        <v>227</v>
      </c>
      <c r="H2" s="35" t="s">
        <v>4</v>
      </c>
      <c r="I2" s="33" t="s">
        <v>5</v>
      </c>
    </row>
    <row r="3" spans="2:9" ht="13.5" customHeight="1">
      <c r="B3" s="113" t="s">
        <v>176</v>
      </c>
      <c r="C3" s="79">
        <f>6+2</f>
        <v>8</v>
      </c>
      <c r="D3" s="80"/>
      <c r="E3" s="80"/>
      <c r="F3" s="80"/>
      <c r="G3" s="79"/>
      <c r="H3" s="39">
        <f aca="true" t="shared" si="0" ref="H3:H30">SUM(C3:G3)</f>
        <v>8</v>
      </c>
      <c r="I3" s="33" t="s">
        <v>363</v>
      </c>
    </row>
    <row r="4" spans="2:9" s="66" customFormat="1" ht="13.5" customHeight="1">
      <c r="B4" s="30" t="s">
        <v>95</v>
      </c>
      <c r="C4" s="56">
        <v>1</v>
      </c>
      <c r="D4" s="56"/>
      <c r="E4" s="51"/>
      <c r="F4" s="51"/>
      <c r="G4" s="129"/>
      <c r="H4" s="39">
        <f t="shared" si="0"/>
        <v>1</v>
      </c>
      <c r="I4" s="40" t="s">
        <v>325</v>
      </c>
    </row>
    <row r="5" spans="2:9" s="66" customFormat="1" ht="13.5" customHeight="1">
      <c r="B5" s="30" t="s">
        <v>355</v>
      </c>
      <c r="C5" s="77">
        <f>20+2.75</f>
        <v>22.75</v>
      </c>
      <c r="D5" s="56"/>
      <c r="E5" s="51"/>
      <c r="F5" s="51"/>
      <c r="G5" s="129"/>
      <c r="H5" s="39">
        <f t="shared" si="0"/>
        <v>22.75</v>
      </c>
      <c r="I5" s="126" t="s">
        <v>105</v>
      </c>
    </row>
    <row r="6" spans="1:10" ht="13.5" customHeight="1">
      <c r="A6" s="66"/>
      <c r="B6" s="30" t="s">
        <v>39</v>
      </c>
      <c r="C6" s="51"/>
      <c r="D6" s="56"/>
      <c r="E6" s="51"/>
      <c r="F6" s="51"/>
      <c r="G6" s="51"/>
      <c r="H6" s="39">
        <f t="shared" si="0"/>
        <v>0</v>
      </c>
      <c r="I6" s="32"/>
      <c r="J6" s="66"/>
    </row>
    <row r="7" spans="1:10" ht="13.5" customHeight="1">
      <c r="A7" s="31"/>
      <c r="B7" s="30" t="s">
        <v>175</v>
      </c>
      <c r="C7" s="51">
        <f>13+2.75</f>
        <v>15.75</v>
      </c>
      <c r="D7" s="56"/>
      <c r="E7" s="51"/>
      <c r="F7" s="51"/>
      <c r="G7" s="51"/>
      <c r="H7" s="39">
        <f t="shared" si="0"/>
        <v>15.75</v>
      </c>
      <c r="I7" s="32" t="s">
        <v>108</v>
      </c>
      <c r="J7" s="31"/>
    </row>
    <row r="8" spans="1:10" ht="13.5" customHeight="1">
      <c r="A8" s="31"/>
      <c r="B8" s="30" t="s">
        <v>223</v>
      </c>
      <c r="C8" s="51">
        <f>7+2.75</f>
        <v>9.75</v>
      </c>
      <c r="D8" s="56"/>
      <c r="E8" s="51"/>
      <c r="F8" s="51"/>
      <c r="G8" s="51"/>
      <c r="H8" s="39">
        <f t="shared" si="0"/>
        <v>9.75</v>
      </c>
      <c r="I8" s="32" t="s">
        <v>148</v>
      </c>
      <c r="J8" s="31"/>
    </row>
    <row r="9" spans="1:10" s="31" customFormat="1" ht="13.5" customHeight="1">
      <c r="A9" s="62"/>
      <c r="B9" s="113" t="s">
        <v>362</v>
      </c>
      <c r="C9" s="79">
        <v>0</v>
      </c>
      <c r="D9" s="80"/>
      <c r="E9" s="80"/>
      <c r="F9" s="80"/>
      <c r="G9" s="79"/>
      <c r="H9" s="67">
        <f t="shared" si="0"/>
        <v>0</v>
      </c>
      <c r="I9" s="33" t="s">
        <v>364</v>
      </c>
      <c r="J9" s="62"/>
    </row>
    <row r="10" spans="1:10" s="31" customFormat="1" ht="13.5" customHeight="1">
      <c r="A10" s="66"/>
      <c r="B10" s="30" t="s">
        <v>356</v>
      </c>
      <c r="C10" s="56">
        <v>10</v>
      </c>
      <c r="D10" s="56"/>
      <c r="E10" s="51"/>
      <c r="F10" s="51"/>
      <c r="G10" s="51"/>
      <c r="H10" s="39">
        <f t="shared" si="0"/>
        <v>10</v>
      </c>
      <c r="I10" s="40" t="s">
        <v>365</v>
      </c>
      <c r="J10" s="66"/>
    </row>
    <row r="11" spans="1:10" s="31" customFormat="1" ht="13.5" customHeight="1">
      <c r="A11" s="66"/>
      <c r="B11" s="30" t="s">
        <v>96</v>
      </c>
      <c r="C11" s="56">
        <f>3+2.75</f>
        <v>5.75</v>
      </c>
      <c r="D11" s="56"/>
      <c r="E11" s="51"/>
      <c r="F11" s="51"/>
      <c r="G11" s="51"/>
      <c r="H11" s="39">
        <f t="shared" si="0"/>
        <v>5.75</v>
      </c>
      <c r="I11" s="40" t="s">
        <v>167</v>
      </c>
      <c r="J11" s="66"/>
    </row>
    <row r="12" spans="2:9" s="31" customFormat="1" ht="13.5" customHeight="1">
      <c r="B12" s="30" t="s">
        <v>47</v>
      </c>
      <c r="C12" s="56"/>
      <c r="D12" s="56"/>
      <c r="E12" s="51"/>
      <c r="F12" s="73"/>
      <c r="G12" s="51"/>
      <c r="H12" s="39">
        <f t="shared" si="0"/>
        <v>0</v>
      </c>
      <c r="I12" s="40"/>
    </row>
    <row r="13" spans="1:10" s="31" customFormat="1" ht="13.5" customHeight="1">
      <c r="A13" s="62"/>
      <c r="B13" s="113" t="s">
        <v>353</v>
      </c>
      <c r="C13" s="138">
        <v>23</v>
      </c>
      <c r="D13" s="80"/>
      <c r="E13" s="122"/>
      <c r="F13" s="80"/>
      <c r="G13" s="79"/>
      <c r="H13" s="67">
        <f t="shared" si="0"/>
        <v>23</v>
      </c>
      <c r="I13" s="34" t="s">
        <v>104</v>
      </c>
      <c r="J13" s="62"/>
    </row>
    <row r="14" spans="1:10" s="31" customFormat="1" ht="13.5" customHeight="1">
      <c r="A14" s="62"/>
      <c r="B14" s="30" t="s">
        <v>193</v>
      </c>
      <c r="C14" s="56">
        <f>2+2</f>
        <v>4</v>
      </c>
      <c r="D14" s="56"/>
      <c r="E14" s="51"/>
      <c r="F14" s="51"/>
      <c r="G14" s="51"/>
      <c r="H14" s="39">
        <f t="shared" si="0"/>
        <v>4</v>
      </c>
      <c r="I14" s="40" t="s">
        <v>168</v>
      </c>
      <c r="J14" s="62"/>
    </row>
    <row r="15" spans="1:10" s="31" customFormat="1" ht="13.5" customHeight="1">
      <c r="A15" s="66"/>
      <c r="B15" s="30" t="s">
        <v>358</v>
      </c>
      <c r="C15" s="56">
        <f>8+2</f>
        <v>10</v>
      </c>
      <c r="D15" s="56"/>
      <c r="E15" s="51"/>
      <c r="F15" s="51"/>
      <c r="G15" s="51"/>
      <c r="H15" s="39">
        <f t="shared" si="0"/>
        <v>10</v>
      </c>
      <c r="I15" s="40" t="s">
        <v>365</v>
      </c>
      <c r="J15" s="66"/>
    </row>
    <row r="16" spans="1:10" s="31" customFormat="1" ht="13.5" customHeight="1">
      <c r="A16" s="66"/>
      <c r="B16" s="30" t="s">
        <v>138</v>
      </c>
      <c r="C16" s="56">
        <v>11</v>
      </c>
      <c r="D16" s="56"/>
      <c r="E16" s="51"/>
      <c r="F16" s="51"/>
      <c r="G16" s="51"/>
      <c r="H16" s="39">
        <f t="shared" si="0"/>
        <v>11</v>
      </c>
      <c r="I16" s="40" t="s">
        <v>110</v>
      </c>
      <c r="J16" s="66"/>
    </row>
    <row r="17" spans="2:9" s="31" customFormat="1" ht="13.5" customHeight="1">
      <c r="B17" s="30" t="s">
        <v>357</v>
      </c>
      <c r="C17" s="56">
        <v>10</v>
      </c>
      <c r="D17" s="56"/>
      <c r="E17" s="51"/>
      <c r="F17" s="51"/>
      <c r="G17" s="51"/>
      <c r="H17" s="39">
        <f t="shared" si="0"/>
        <v>10</v>
      </c>
      <c r="I17" s="40" t="s">
        <v>365</v>
      </c>
    </row>
    <row r="18" spans="2:9" s="31" customFormat="1" ht="13.5" customHeight="1">
      <c r="B18" s="30" t="s">
        <v>49</v>
      </c>
      <c r="C18" s="56">
        <v>8</v>
      </c>
      <c r="D18" s="56"/>
      <c r="E18" s="51"/>
      <c r="F18" s="51"/>
      <c r="G18" s="51"/>
      <c r="H18" s="39">
        <f t="shared" si="0"/>
        <v>8</v>
      </c>
      <c r="I18" s="40" t="s">
        <v>363</v>
      </c>
    </row>
    <row r="19" spans="2:9" s="31" customFormat="1" ht="13.5" customHeight="1">
      <c r="B19" s="30" t="s">
        <v>359</v>
      </c>
      <c r="C19" s="56">
        <v>2</v>
      </c>
      <c r="D19" s="77"/>
      <c r="E19" s="73"/>
      <c r="F19" s="51"/>
      <c r="G19" s="73"/>
      <c r="H19" s="39">
        <f t="shared" si="0"/>
        <v>2</v>
      </c>
      <c r="I19" s="40" t="s">
        <v>318</v>
      </c>
    </row>
    <row r="20" spans="2:9" s="31" customFormat="1" ht="13.5" customHeight="1">
      <c r="B20" s="30" t="s">
        <v>354</v>
      </c>
      <c r="C20" s="56">
        <v>21</v>
      </c>
      <c r="D20" s="56"/>
      <c r="E20" s="51"/>
      <c r="F20" s="51"/>
      <c r="G20" s="51"/>
      <c r="H20" s="39">
        <f t="shared" si="0"/>
        <v>21</v>
      </c>
      <c r="I20" s="40" t="s">
        <v>106</v>
      </c>
    </row>
    <row r="21" spans="2:9" s="31" customFormat="1" ht="13.5" customHeight="1">
      <c r="B21" s="30" t="s">
        <v>118</v>
      </c>
      <c r="C21" s="134">
        <v>29</v>
      </c>
      <c r="D21" s="77"/>
      <c r="E21" s="73"/>
      <c r="F21" s="51"/>
      <c r="G21" s="73"/>
      <c r="H21" s="135">
        <f t="shared" si="0"/>
        <v>29</v>
      </c>
      <c r="I21" s="143" t="s">
        <v>103</v>
      </c>
    </row>
    <row r="22" spans="2:9" s="31" customFormat="1" ht="13.5" customHeight="1">
      <c r="B22" s="30" t="s">
        <v>69</v>
      </c>
      <c r="C22" s="56">
        <v>8</v>
      </c>
      <c r="D22" s="56"/>
      <c r="E22" s="51"/>
      <c r="F22" s="51"/>
      <c r="G22" s="51"/>
      <c r="H22" s="39">
        <f t="shared" si="0"/>
        <v>8</v>
      </c>
      <c r="I22" s="40" t="s">
        <v>363</v>
      </c>
    </row>
    <row r="23" spans="2:9" s="31" customFormat="1" ht="13.5" customHeight="1">
      <c r="B23" s="30" t="s">
        <v>38</v>
      </c>
      <c r="C23" s="56"/>
      <c r="D23" s="56"/>
      <c r="E23" s="51"/>
      <c r="F23" s="51"/>
      <c r="G23" s="51"/>
      <c r="H23" s="39">
        <f t="shared" si="0"/>
        <v>0</v>
      </c>
      <c r="I23" s="40"/>
    </row>
    <row r="24" spans="2:9" s="31" customFormat="1" ht="13.5" customHeight="1">
      <c r="B24" s="30" t="s">
        <v>37</v>
      </c>
      <c r="C24" s="56">
        <v>15</v>
      </c>
      <c r="D24" s="56"/>
      <c r="E24" s="51"/>
      <c r="F24" s="73"/>
      <c r="G24" s="73"/>
      <c r="H24" s="39">
        <f t="shared" si="0"/>
        <v>15</v>
      </c>
      <c r="I24" s="40" t="s">
        <v>109</v>
      </c>
    </row>
    <row r="25" spans="1:10" s="31" customFormat="1" ht="13.5" customHeight="1">
      <c r="A25" s="62"/>
      <c r="B25" s="30" t="s">
        <v>97</v>
      </c>
      <c r="C25" s="56"/>
      <c r="D25" s="56"/>
      <c r="E25" s="51"/>
      <c r="F25" s="51"/>
      <c r="G25" s="51"/>
      <c r="H25" s="39">
        <f t="shared" si="0"/>
        <v>0</v>
      </c>
      <c r="I25" s="40"/>
      <c r="J25" s="62"/>
    </row>
    <row r="26" spans="1:10" s="31" customFormat="1" ht="12.75">
      <c r="A26" s="62"/>
      <c r="B26" s="30" t="s">
        <v>61</v>
      </c>
      <c r="C26" s="56">
        <v>20</v>
      </c>
      <c r="D26" s="56"/>
      <c r="E26" s="51"/>
      <c r="F26" s="51"/>
      <c r="G26" s="51"/>
      <c r="H26" s="39">
        <f t="shared" si="0"/>
        <v>20</v>
      </c>
      <c r="I26" s="40" t="s">
        <v>107</v>
      </c>
      <c r="J26" s="62"/>
    </row>
    <row r="27" spans="1:10" s="31" customFormat="1" ht="12.75">
      <c r="A27" s="62"/>
      <c r="B27" s="113" t="s">
        <v>211</v>
      </c>
      <c r="C27" s="79"/>
      <c r="D27" s="80"/>
      <c r="E27" s="80"/>
      <c r="F27" s="80"/>
      <c r="G27" s="79"/>
      <c r="H27" s="67">
        <f t="shared" si="0"/>
        <v>0</v>
      </c>
      <c r="I27" s="33"/>
      <c r="J27" s="62"/>
    </row>
    <row r="28" spans="1:10" s="31" customFormat="1" ht="12.75">
      <c r="A28" s="62"/>
      <c r="B28" s="113" t="s">
        <v>212</v>
      </c>
      <c r="C28" s="79"/>
      <c r="D28" s="80"/>
      <c r="E28" s="80"/>
      <c r="F28" s="80"/>
      <c r="G28" s="79"/>
      <c r="H28" s="67">
        <f t="shared" si="0"/>
        <v>0</v>
      </c>
      <c r="I28" s="33"/>
      <c r="J28" s="62"/>
    </row>
    <row r="29" spans="1:10" s="31" customFormat="1" ht="12.75">
      <c r="A29" s="62"/>
      <c r="B29" s="113" t="s">
        <v>361</v>
      </c>
      <c r="C29" s="79">
        <v>0</v>
      </c>
      <c r="D29" s="80"/>
      <c r="E29" s="80"/>
      <c r="F29" s="80"/>
      <c r="G29" s="79"/>
      <c r="H29" s="67">
        <f t="shared" si="0"/>
        <v>0</v>
      </c>
      <c r="I29" s="33" t="s">
        <v>364</v>
      </c>
      <c r="J29" s="62"/>
    </row>
    <row r="30" spans="1:10" s="31" customFormat="1" ht="12.75">
      <c r="A30" s="62"/>
      <c r="B30" s="113" t="s">
        <v>360</v>
      </c>
      <c r="C30" s="79">
        <f>0.5+2</f>
        <v>2.5</v>
      </c>
      <c r="D30" s="80"/>
      <c r="E30" s="80"/>
      <c r="F30" s="80"/>
      <c r="G30" s="79"/>
      <c r="H30" s="67">
        <f t="shared" si="0"/>
        <v>2.5</v>
      </c>
      <c r="I30" s="33" t="s">
        <v>174</v>
      </c>
      <c r="J30" s="62"/>
    </row>
    <row r="31" spans="2:8" ht="13.5" customHeight="1">
      <c r="B31" s="68" t="s">
        <v>8</v>
      </c>
      <c r="C31" s="69">
        <f aca="true" t="shared" si="1" ref="C31:H31">SUM(C3:C30)</f>
        <v>236.5</v>
      </c>
      <c r="D31" s="69">
        <f t="shared" si="1"/>
        <v>0</v>
      </c>
      <c r="E31" s="69">
        <f t="shared" si="1"/>
        <v>0</v>
      </c>
      <c r="F31" s="69">
        <f t="shared" si="1"/>
        <v>0</v>
      </c>
      <c r="G31" s="69">
        <f t="shared" si="1"/>
        <v>0</v>
      </c>
      <c r="H31" s="69">
        <f t="shared" si="1"/>
        <v>236.5</v>
      </c>
    </row>
    <row r="32" ht="12.75">
      <c r="A32" s="70" t="s">
        <v>335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90" r:id="rId1"/>
  <headerFooter alignWithMargins="0">
    <oddHeader>&amp;LTJ SOKOL Hradec Králové, atletický oddíl&amp;C&amp;"Arial Narrow,Tučné"Přehled bodujících závodnic v sezóně 2022&amp;R&amp;"Arial Narrow,Tučné"Dorostenky</oddHeader>
    <oddFooter>&amp;LHradec Králové, &amp;D (tisk)&amp;CList &amp;F (&amp;A)&amp;RSestavil ing. Pavel Rytíř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5">
      <selection activeCell="D28" sqref="D28"/>
    </sheetView>
  </sheetViews>
  <sheetFormatPr defaultColWidth="9.33203125" defaultRowHeight="12.75"/>
  <cols>
    <col min="1" max="1" width="14.16015625" style="31" customWidth="1"/>
    <col min="2" max="2" width="27.83203125" style="31" customWidth="1"/>
    <col min="3" max="8" width="9.33203125" style="31" customWidth="1"/>
    <col min="9" max="9" width="10" style="32" customWidth="1"/>
    <col min="10" max="16384" width="9.33203125" style="31" customWidth="1"/>
  </cols>
  <sheetData>
    <row r="1" ht="12.75">
      <c r="A1" s="30" t="s">
        <v>243</v>
      </c>
    </row>
    <row r="2" spans="1:9" ht="24.75" customHeight="1">
      <c r="A2" s="33"/>
      <c r="B2" s="33" t="s">
        <v>0</v>
      </c>
      <c r="C2" s="33" t="s">
        <v>1</v>
      </c>
      <c r="D2" s="33" t="s">
        <v>2</v>
      </c>
      <c r="E2" s="33" t="s">
        <v>3</v>
      </c>
      <c r="F2" s="76" t="s">
        <v>125</v>
      </c>
      <c r="G2" s="55" t="s">
        <v>12</v>
      </c>
      <c r="H2" s="35" t="s">
        <v>4</v>
      </c>
      <c r="I2" s="36" t="s">
        <v>5</v>
      </c>
    </row>
    <row r="3" spans="2:9" ht="12.75">
      <c r="B3" s="30" t="s">
        <v>98</v>
      </c>
      <c r="C3" s="77"/>
      <c r="D3" s="77">
        <v>22</v>
      </c>
      <c r="E3" s="73"/>
      <c r="F3" s="77"/>
      <c r="G3" s="56"/>
      <c r="H3" s="39">
        <f aca="true" t="shared" si="0" ref="H3:H35">SUM(C3:G3)</f>
        <v>22</v>
      </c>
      <c r="I3" s="32" t="s">
        <v>149</v>
      </c>
    </row>
    <row r="4" spans="2:8" ht="12.75">
      <c r="B4" s="31" t="s">
        <v>140</v>
      </c>
      <c r="C4" s="56"/>
      <c r="D4" s="56"/>
      <c r="E4" s="51"/>
      <c r="F4" s="56"/>
      <c r="G4" s="56"/>
      <c r="H4" s="39">
        <f t="shared" si="0"/>
        <v>0</v>
      </c>
    </row>
    <row r="5" spans="2:8" ht="12.75">
      <c r="B5" s="31" t="s">
        <v>146</v>
      </c>
      <c r="C5" s="56"/>
      <c r="D5" s="56"/>
      <c r="E5" s="51"/>
      <c r="F5" s="56"/>
      <c r="G5" s="56"/>
      <c r="H5" s="39">
        <f t="shared" si="0"/>
        <v>0</v>
      </c>
    </row>
    <row r="6" spans="2:8" ht="12.75">
      <c r="B6" s="31" t="s">
        <v>206</v>
      </c>
      <c r="C6" s="56"/>
      <c r="D6" s="56"/>
      <c r="E6" s="73"/>
      <c r="F6" s="56"/>
      <c r="G6" s="56"/>
      <c r="H6" s="39">
        <f t="shared" si="0"/>
        <v>0</v>
      </c>
    </row>
    <row r="7" spans="2:9" ht="12.75">
      <c r="B7" s="108" t="s">
        <v>320</v>
      </c>
      <c r="C7" s="134">
        <v>33</v>
      </c>
      <c r="D7" s="77">
        <v>31</v>
      </c>
      <c r="E7" s="73"/>
      <c r="F7" s="56"/>
      <c r="G7" s="56"/>
      <c r="H7" s="135">
        <f t="shared" si="0"/>
        <v>64</v>
      </c>
      <c r="I7" s="58" t="s">
        <v>103</v>
      </c>
    </row>
    <row r="8" spans="2:9" ht="12.75">
      <c r="B8" s="30" t="s">
        <v>208</v>
      </c>
      <c r="C8" s="56">
        <v>9</v>
      </c>
      <c r="D8" s="56">
        <v>7</v>
      </c>
      <c r="E8" s="51"/>
      <c r="F8" s="56"/>
      <c r="G8" s="56"/>
      <c r="H8" s="39">
        <f t="shared" si="0"/>
        <v>16</v>
      </c>
      <c r="I8" s="32" t="s">
        <v>168</v>
      </c>
    </row>
    <row r="9" spans="2:9" ht="12.75">
      <c r="B9" s="30" t="s">
        <v>317</v>
      </c>
      <c r="C9" s="56">
        <v>0</v>
      </c>
      <c r="D9" s="56"/>
      <c r="E9" s="51"/>
      <c r="F9" s="56"/>
      <c r="G9" s="56"/>
      <c r="H9" s="39">
        <f t="shared" si="0"/>
        <v>0</v>
      </c>
      <c r="I9" s="32" t="s">
        <v>209</v>
      </c>
    </row>
    <row r="10" spans="2:9" ht="12.75">
      <c r="B10" s="30" t="s">
        <v>313</v>
      </c>
      <c r="C10" s="56">
        <v>6</v>
      </c>
      <c r="D10" s="56"/>
      <c r="E10" s="51"/>
      <c r="F10" s="56"/>
      <c r="G10" s="56"/>
      <c r="H10" s="39">
        <f t="shared" si="0"/>
        <v>6</v>
      </c>
      <c r="I10" s="32" t="s">
        <v>214</v>
      </c>
    </row>
    <row r="11" spans="2:9" ht="12.75">
      <c r="B11" s="30" t="s">
        <v>207</v>
      </c>
      <c r="C11" s="56"/>
      <c r="D11" s="56">
        <v>10</v>
      </c>
      <c r="E11" s="51"/>
      <c r="F11" s="56"/>
      <c r="G11" s="56"/>
      <c r="H11" s="39">
        <f t="shared" si="0"/>
        <v>10</v>
      </c>
      <c r="I11" s="32" t="s">
        <v>364</v>
      </c>
    </row>
    <row r="12" spans="2:8" ht="12.75">
      <c r="B12" s="31" t="s">
        <v>63</v>
      </c>
      <c r="C12" s="56"/>
      <c r="D12" s="56"/>
      <c r="E12" s="51"/>
      <c r="F12" s="56"/>
      <c r="G12" s="56"/>
      <c r="H12" s="39">
        <f t="shared" si="0"/>
        <v>0</v>
      </c>
    </row>
    <row r="13" spans="2:9" ht="12.75">
      <c r="B13" s="30" t="s">
        <v>54</v>
      </c>
      <c r="C13" s="77">
        <v>27</v>
      </c>
      <c r="D13" s="56">
        <v>24</v>
      </c>
      <c r="E13" s="51"/>
      <c r="F13" s="56"/>
      <c r="G13" s="56"/>
      <c r="H13" s="39">
        <f t="shared" si="0"/>
        <v>51</v>
      </c>
      <c r="I13" s="72" t="s">
        <v>333</v>
      </c>
    </row>
    <row r="14" spans="2:9" ht="12.75">
      <c r="B14" s="30" t="s">
        <v>65</v>
      </c>
      <c r="C14" s="56">
        <f>10+2.75</f>
        <v>12.75</v>
      </c>
      <c r="D14" s="56">
        <v>18</v>
      </c>
      <c r="E14" s="51"/>
      <c r="F14" s="56"/>
      <c r="G14" s="56"/>
      <c r="H14" s="39">
        <f t="shared" si="0"/>
        <v>30.75</v>
      </c>
      <c r="I14" s="32" t="s">
        <v>111</v>
      </c>
    </row>
    <row r="15" spans="2:9" ht="12.75">
      <c r="B15" s="30" t="s">
        <v>315</v>
      </c>
      <c r="C15" s="56">
        <v>4</v>
      </c>
      <c r="D15" s="56">
        <v>6</v>
      </c>
      <c r="E15" s="51"/>
      <c r="F15" s="56"/>
      <c r="G15" s="56"/>
      <c r="H15" s="39">
        <f t="shared" si="0"/>
        <v>10</v>
      </c>
      <c r="I15" s="32" t="s">
        <v>364</v>
      </c>
    </row>
    <row r="16" spans="2:9" ht="12.75">
      <c r="B16" s="30" t="s">
        <v>308</v>
      </c>
      <c r="C16" s="56">
        <f>15+2.75</f>
        <v>17.75</v>
      </c>
      <c r="D16" s="56">
        <v>15</v>
      </c>
      <c r="E16" s="51"/>
      <c r="F16" s="56"/>
      <c r="G16" s="56"/>
      <c r="H16" s="39">
        <f t="shared" si="0"/>
        <v>32.75</v>
      </c>
      <c r="I16" s="32" t="s">
        <v>147</v>
      </c>
    </row>
    <row r="17" spans="2:9" ht="12.75">
      <c r="B17" s="30" t="s">
        <v>100</v>
      </c>
      <c r="C17" s="56">
        <f>19+2.75</f>
        <v>21.75</v>
      </c>
      <c r="D17" s="56"/>
      <c r="E17" s="51"/>
      <c r="F17" s="56"/>
      <c r="G17" s="56"/>
      <c r="H17" s="39">
        <f t="shared" si="0"/>
        <v>21.75</v>
      </c>
      <c r="I17" s="32" t="s">
        <v>150</v>
      </c>
    </row>
    <row r="18" spans="2:8" ht="12.75">
      <c r="B18" s="31" t="s">
        <v>64</v>
      </c>
      <c r="C18" s="56"/>
      <c r="D18" s="56"/>
      <c r="E18" s="51"/>
      <c r="F18" s="56"/>
      <c r="G18" s="56"/>
      <c r="H18" s="39">
        <f t="shared" si="0"/>
        <v>0</v>
      </c>
    </row>
    <row r="19" spans="2:9" ht="12.75">
      <c r="B19" s="30" t="s">
        <v>316</v>
      </c>
      <c r="C19" s="56">
        <v>0</v>
      </c>
      <c r="D19" s="56">
        <v>5</v>
      </c>
      <c r="E19" s="51"/>
      <c r="F19" s="56"/>
      <c r="G19" s="56"/>
      <c r="H19" s="39">
        <f t="shared" si="0"/>
        <v>5</v>
      </c>
      <c r="I19" s="32" t="s">
        <v>385</v>
      </c>
    </row>
    <row r="20" spans="2:9" ht="12.75">
      <c r="B20" s="30" t="s">
        <v>142</v>
      </c>
      <c r="C20" s="56">
        <v>8</v>
      </c>
      <c r="D20" s="56">
        <v>20</v>
      </c>
      <c r="E20" s="51"/>
      <c r="F20" s="56"/>
      <c r="G20" s="56"/>
      <c r="H20" s="39">
        <f t="shared" si="0"/>
        <v>28</v>
      </c>
      <c r="I20" s="32" t="s">
        <v>148</v>
      </c>
    </row>
    <row r="21" spans="2:9" ht="12.75">
      <c r="B21" s="30" t="s">
        <v>79</v>
      </c>
      <c r="C21" s="56">
        <f>11+2.75</f>
        <v>13.75</v>
      </c>
      <c r="D21" s="56">
        <v>25</v>
      </c>
      <c r="E21" s="51"/>
      <c r="F21" s="56"/>
      <c r="G21" s="56"/>
      <c r="H21" s="39">
        <f t="shared" si="0"/>
        <v>38.75</v>
      </c>
      <c r="I21" s="32" t="s">
        <v>109</v>
      </c>
    </row>
    <row r="22" spans="2:9" ht="12.75">
      <c r="B22" s="30" t="s">
        <v>310</v>
      </c>
      <c r="C22" s="56">
        <v>12.5</v>
      </c>
      <c r="D22" s="56">
        <v>18</v>
      </c>
      <c r="E22" s="51"/>
      <c r="F22" s="56"/>
      <c r="G22" s="56"/>
      <c r="H22" s="39">
        <f t="shared" si="0"/>
        <v>30.5</v>
      </c>
      <c r="I22" s="32" t="s">
        <v>112</v>
      </c>
    </row>
    <row r="23" spans="2:9" ht="12.75">
      <c r="B23" s="30" t="s">
        <v>382</v>
      </c>
      <c r="C23" s="56" t="s">
        <v>7</v>
      </c>
      <c r="D23" s="56">
        <v>11</v>
      </c>
      <c r="E23" s="51"/>
      <c r="F23" s="56"/>
      <c r="G23" s="56"/>
      <c r="H23" s="39">
        <f t="shared" si="0"/>
        <v>11</v>
      </c>
      <c r="I23" s="32" t="s">
        <v>325</v>
      </c>
    </row>
    <row r="24" spans="2:9" ht="12.75">
      <c r="B24" s="30" t="s">
        <v>141</v>
      </c>
      <c r="C24" s="56">
        <v>23</v>
      </c>
      <c r="D24" s="56">
        <v>16</v>
      </c>
      <c r="E24" s="51"/>
      <c r="F24" s="56"/>
      <c r="G24" s="56"/>
      <c r="H24" s="39">
        <f t="shared" si="0"/>
        <v>39</v>
      </c>
      <c r="I24" s="32" t="s">
        <v>108</v>
      </c>
    </row>
    <row r="25" spans="2:9" ht="12.75">
      <c r="B25" s="30" t="s">
        <v>99</v>
      </c>
      <c r="C25" s="77">
        <v>26</v>
      </c>
      <c r="D25" s="56">
        <v>25</v>
      </c>
      <c r="E25" s="51"/>
      <c r="F25" s="56"/>
      <c r="G25" s="56"/>
      <c r="H25" s="39">
        <f t="shared" si="0"/>
        <v>51</v>
      </c>
      <c r="I25" s="72" t="s">
        <v>333</v>
      </c>
    </row>
    <row r="26" spans="2:9" ht="12.75">
      <c r="B26" s="30" t="s">
        <v>312</v>
      </c>
      <c r="C26" s="56">
        <v>7</v>
      </c>
      <c r="D26" s="56">
        <v>6</v>
      </c>
      <c r="E26" s="51"/>
      <c r="F26" s="56"/>
      <c r="G26" s="56"/>
      <c r="H26" s="39">
        <f t="shared" si="0"/>
        <v>13</v>
      </c>
      <c r="I26" s="32" t="s">
        <v>384</v>
      </c>
    </row>
    <row r="27" spans="2:9" ht="12.75">
      <c r="B27" s="30" t="s">
        <v>309</v>
      </c>
      <c r="C27" s="56">
        <v>13</v>
      </c>
      <c r="D27" s="77"/>
      <c r="E27" s="51"/>
      <c r="F27" s="56"/>
      <c r="G27" s="56"/>
      <c r="H27" s="39">
        <f t="shared" si="0"/>
        <v>13</v>
      </c>
      <c r="I27" s="32" t="s">
        <v>384</v>
      </c>
    </row>
    <row r="28" spans="2:9" ht="12.75">
      <c r="B28" s="30" t="s">
        <v>380</v>
      </c>
      <c r="C28" s="56" t="s">
        <v>7</v>
      </c>
      <c r="D28" s="134">
        <v>33</v>
      </c>
      <c r="E28" s="51"/>
      <c r="F28" s="77"/>
      <c r="G28" s="56"/>
      <c r="H28" s="39">
        <f t="shared" si="0"/>
        <v>33</v>
      </c>
      <c r="I28" s="32" t="s">
        <v>110</v>
      </c>
    </row>
    <row r="29" spans="2:9" ht="12.75">
      <c r="B29" s="30" t="s">
        <v>314</v>
      </c>
      <c r="C29" s="56">
        <v>5</v>
      </c>
      <c r="D29" s="77"/>
      <c r="E29" s="51"/>
      <c r="F29" s="77"/>
      <c r="G29" s="56"/>
      <c r="H29" s="39">
        <f t="shared" si="0"/>
        <v>5</v>
      </c>
      <c r="I29" s="32" t="s">
        <v>385</v>
      </c>
    </row>
    <row r="30" spans="2:9" ht="12.75">
      <c r="B30" s="30" t="s">
        <v>381</v>
      </c>
      <c r="C30" s="56" t="s">
        <v>7</v>
      </c>
      <c r="D30" s="56">
        <v>17</v>
      </c>
      <c r="E30" s="51"/>
      <c r="F30" s="77"/>
      <c r="G30" s="56"/>
      <c r="H30" s="39">
        <f t="shared" si="0"/>
        <v>17</v>
      </c>
      <c r="I30" s="32" t="s">
        <v>167</v>
      </c>
    </row>
    <row r="31" spans="2:8" ht="12.75">
      <c r="B31" s="31" t="s">
        <v>59</v>
      </c>
      <c r="C31" s="56"/>
      <c r="D31" s="77"/>
      <c r="E31" s="51"/>
      <c r="F31" s="77"/>
      <c r="G31" s="56"/>
      <c r="H31" s="39">
        <f t="shared" si="0"/>
        <v>0</v>
      </c>
    </row>
    <row r="32" spans="2:9" ht="12.75">
      <c r="B32" s="108" t="s">
        <v>307</v>
      </c>
      <c r="C32" s="56">
        <v>19</v>
      </c>
      <c r="D32" s="56">
        <v>23</v>
      </c>
      <c r="E32" s="51"/>
      <c r="F32" s="56"/>
      <c r="G32" s="56"/>
      <c r="H32" s="39">
        <f t="shared" si="0"/>
        <v>42</v>
      </c>
      <c r="I32" s="32" t="s">
        <v>107</v>
      </c>
    </row>
    <row r="33" spans="2:9" ht="12.75">
      <c r="B33" s="30" t="s">
        <v>101</v>
      </c>
      <c r="C33" s="56">
        <v>23</v>
      </c>
      <c r="D33" s="77">
        <v>27</v>
      </c>
      <c r="E33" s="51"/>
      <c r="F33" s="56"/>
      <c r="G33" s="56"/>
      <c r="H33" s="39">
        <f t="shared" si="0"/>
        <v>50</v>
      </c>
      <c r="I33" s="32" t="s">
        <v>106</v>
      </c>
    </row>
    <row r="34" spans="2:9" ht="12.75">
      <c r="B34" s="30" t="s">
        <v>311</v>
      </c>
      <c r="C34" s="56">
        <v>12</v>
      </c>
      <c r="D34" s="56">
        <v>7</v>
      </c>
      <c r="E34" s="51"/>
      <c r="F34" s="56"/>
      <c r="G34" s="56"/>
      <c r="H34" s="39">
        <f t="shared" si="0"/>
        <v>19</v>
      </c>
      <c r="I34" s="32" t="s">
        <v>6</v>
      </c>
    </row>
    <row r="35" spans="2:8" ht="10.5" customHeight="1">
      <c r="B35" s="41" t="s">
        <v>8</v>
      </c>
      <c r="C35" s="42">
        <f>SUM(C3:C34)</f>
        <v>293.5</v>
      </c>
      <c r="D35" s="42">
        <f>SUM(D3:D34)</f>
        <v>366</v>
      </c>
      <c r="E35" s="42">
        <f>SUM(E3:E34)</f>
        <v>0</v>
      </c>
      <c r="F35" s="57">
        <f>SUM(F3:F34)</f>
        <v>0</v>
      </c>
      <c r="G35" s="128" t="s">
        <v>221</v>
      </c>
      <c r="H35" s="39">
        <f t="shared" si="0"/>
        <v>659.5</v>
      </c>
    </row>
    <row r="36" spans="2:8" ht="10.5" customHeight="1">
      <c r="B36" s="41" t="s">
        <v>13</v>
      </c>
      <c r="C36" s="44"/>
      <c r="D36" s="44"/>
      <c r="E36" s="44"/>
      <c r="F36" s="44"/>
      <c r="G36" s="44"/>
      <c r="H36" s="45"/>
    </row>
    <row r="37" spans="2:8" ht="10.5" customHeight="1">
      <c r="B37" s="46" t="s">
        <v>7</v>
      </c>
      <c r="C37" s="47"/>
      <c r="D37" s="47"/>
      <c r="E37" s="47" t="s">
        <v>7</v>
      </c>
      <c r="F37" s="47" t="s">
        <v>7</v>
      </c>
      <c r="G37" s="47" t="s">
        <v>7</v>
      </c>
      <c r="H37" s="47"/>
    </row>
    <row r="38" ht="12" customHeight="1">
      <c r="A38" s="31" t="s">
        <v>383</v>
      </c>
    </row>
    <row r="39" ht="12.75" hidden="1"/>
    <row r="41" ht="12.75">
      <c r="B41" s="48"/>
    </row>
    <row r="42" ht="12.75">
      <c r="B42" s="48"/>
    </row>
    <row r="43" ht="12.75">
      <c r="B43" s="48"/>
    </row>
    <row r="44" ht="12.75">
      <c r="B44" s="48"/>
    </row>
    <row r="45" spans="2:9" ht="12.75">
      <c r="B45" s="48"/>
      <c r="I45" s="32" t="s">
        <v>9</v>
      </c>
    </row>
  </sheetData>
  <sheetProtection selectLockedCells="1" selectUn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2022&amp;R&amp;"Arial Narrow,Tučné"Starší žáci</oddHeader>
    <oddFooter>&amp;LHradec Králové, &amp;D (tisk)&amp;CList &amp;F (&amp;A)&amp;RSestavil ing. Pavel Rytíř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rytir</dc:creator>
  <cp:keywords/>
  <dc:description/>
  <cp:lastModifiedBy>Pavel Rytíř</cp:lastModifiedBy>
  <cp:lastPrinted>2022-09-13T19:51:39Z</cp:lastPrinted>
  <dcterms:created xsi:type="dcterms:W3CDTF">2016-05-07T15:12:31Z</dcterms:created>
  <dcterms:modified xsi:type="dcterms:W3CDTF">2024-05-12T18:33:43Z</dcterms:modified>
  <cp:category/>
  <cp:version/>
  <cp:contentType/>
  <cp:contentStatus/>
</cp:coreProperties>
</file>